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ésultats Garçons" sheetId="1" r:id="rId1"/>
    <sheet name="Résultats Filles" sheetId="2" r:id="rId2"/>
    <sheet name="Résultats Interlycées" sheetId="3" r:id="rId3"/>
  </sheets>
  <externalReferences>
    <externalReference r:id="rId6"/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Yves G?ldi</author>
  </authors>
  <commentList>
    <comment ref="H12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  <comment ref="H4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  <comment ref="H29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  <comment ref="H38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  <comment ref="H44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  <comment ref="G114" authorId="0">
      <text>
        <r>
          <rPr>
            <b/>
            <sz val="9"/>
            <rFont val="Tahoma"/>
            <family val="2"/>
          </rPr>
          <t>Yves Göldi:</t>
        </r>
        <r>
          <rPr>
            <sz val="9"/>
            <rFont val="Tahoma"/>
            <family val="2"/>
          </rPr>
          <t xml:space="preserve">
ajouter les centièmes de secondes
</t>
        </r>
      </text>
    </comment>
  </commentList>
</comments>
</file>

<file path=xl/sharedStrings.xml><?xml version="1.0" encoding="utf-8"?>
<sst xmlns="http://schemas.openxmlformats.org/spreadsheetml/2006/main" count="671" uniqueCount="259">
  <si>
    <t>Course:</t>
  </si>
  <si>
    <t>75m Min. masc.</t>
  </si>
  <si>
    <t xml:space="preserve">Série </t>
  </si>
  <si>
    <t>Couloir</t>
  </si>
  <si>
    <t>Dossard</t>
  </si>
  <si>
    <t>Nom, Prénom</t>
  </si>
  <si>
    <t>Catégorie</t>
  </si>
  <si>
    <t>Place</t>
  </si>
  <si>
    <t>Temps</t>
  </si>
  <si>
    <t>Points</t>
  </si>
  <si>
    <t>GE03</t>
  </si>
  <si>
    <t>KEMP, Noah</t>
  </si>
  <si>
    <t>Min G</t>
  </si>
  <si>
    <t>GL06</t>
  </si>
  <si>
    <t>SCHULZE, Tobias</t>
  </si>
  <si>
    <t>GE33</t>
  </si>
  <si>
    <t>SCHMIT, Max</t>
  </si>
  <si>
    <t>GL08</t>
  </si>
  <si>
    <t>OLY, David</t>
  </si>
  <si>
    <t>GE04</t>
  </si>
  <si>
    <t>HEUSBOURG, Finn</t>
  </si>
  <si>
    <t>100m Jun/Sen</t>
  </si>
  <si>
    <t>GE22</t>
  </si>
  <si>
    <t>HILGER, Philippe</t>
  </si>
  <si>
    <t>J/S M</t>
  </si>
  <si>
    <t>GE26</t>
  </si>
  <si>
    <t>JUNCKER, Max</t>
  </si>
  <si>
    <t>GL02</t>
  </si>
  <si>
    <t>STREFF, Ben</t>
  </si>
  <si>
    <t>AM02</t>
  </si>
  <si>
    <t>WEIWERT, Steve</t>
  </si>
  <si>
    <t>GE25</t>
  </si>
  <si>
    <t>HEINRICH, Mike</t>
  </si>
  <si>
    <t>GE30</t>
  </si>
  <si>
    <t>JENN, Philippe</t>
  </si>
  <si>
    <t>MR70</t>
  </si>
  <si>
    <t>MULLER, Louis</t>
  </si>
  <si>
    <t>AL07</t>
  </si>
  <si>
    <t>GHYSSENS, François</t>
  </si>
  <si>
    <t>MA09</t>
  </si>
  <si>
    <t>WREDE, Conlaoch</t>
  </si>
  <si>
    <t>MA10</t>
  </si>
  <si>
    <t>MULLER, Ilias</t>
  </si>
  <si>
    <t>MA01</t>
  </si>
  <si>
    <t>LEJEUNE, Maxence</t>
  </si>
  <si>
    <t>MA07</t>
  </si>
  <si>
    <t>WALLENBORN, Charel</t>
  </si>
  <si>
    <t>MA20</t>
  </si>
  <si>
    <t>GALAFATE, Ivan</t>
  </si>
  <si>
    <t>MA08</t>
  </si>
  <si>
    <t>WEBER, Eric</t>
  </si>
  <si>
    <t>MA03</t>
  </si>
  <si>
    <t>ROILGEN, Louis</t>
  </si>
  <si>
    <t>MA06</t>
  </si>
  <si>
    <t>SCHRAM, Louis</t>
  </si>
  <si>
    <t>100m Cadets</t>
  </si>
  <si>
    <t>SL03</t>
  </si>
  <si>
    <t>CIBANGO, Bliss</t>
  </si>
  <si>
    <t>Cadet</t>
  </si>
  <si>
    <t>GE16</t>
  </si>
  <si>
    <t>JUNCKER, Olivier</t>
  </si>
  <si>
    <t>SL05</t>
  </si>
  <si>
    <t>LEICHTENBERG, Benoît</t>
  </si>
  <si>
    <t>TL03</t>
  </si>
  <si>
    <t>BRUNETTI, Luca</t>
  </si>
  <si>
    <t>LL02</t>
  </si>
  <si>
    <t>SPENCER, Danielson</t>
  </si>
  <si>
    <t>RS03</t>
  </si>
  <si>
    <t>NOVAK, Jon</t>
  </si>
  <si>
    <t>LL01</t>
  </si>
  <si>
    <t>VAZZOLER, Olivier</t>
  </si>
  <si>
    <t>LL03</t>
  </si>
  <si>
    <t>GOMES, Rafael</t>
  </si>
  <si>
    <t>JB02</t>
  </si>
  <si>
    <t>DE SOUSA CRAVEIRO, Jaime</t>
  </si>
  <si>
    <t>CE04</t>
  </si>
  <si>
    <t>SCHMIZ, Lou</t>
  </si>
  <si>
    <t>RS02</t>
  </si>
  <si>
    <t>MEDEOT, Antoine</t>
  </si>
  <si>
    <t>RS04</t>
  </si>
  <si>
    <t>PADGEN, Dan</t>
  </si>
  <si>
    <t xml:space="preserve">400m Cadets </t>
  </si>
  <si>
    <t>MR14</t>
  </si>
  <si>
    <t>GODINHO, Rafael</t>
  </si>
  <si>
    <t>CE02</t>
  </si>
  <si>
    <t>SCHMIZ, Ben</t>
  </si>
  <si>
    <t>400m J/S masc</t>
  </si>
  <si>
    <t>CE01</t>
  </si>
  <si>
    <t>SCHMIZ, Jo</t>
  </si>
  <si>
    <t>GE32</t>
  </si>
  <si>
    <t>WEINANDT, Jérémy</t>
  </si>
  <si>
    <t>RS05</t>
  </si>
  <si>
    <t>ZLOIC, Philipp</t>
  </si>
  <si>
    <t>AM01</t>
  </si>
  <si>
    <t>PAULUS, Joël</t>
  </si>
  <si>
    <t>GE27</t>
  </si>
  <si>
    <t>HERMAN, Yannick</t>
  </si>
  <si>
    <t>DNF</t>
  </si>
  <si>
    <t xml:space="preserve">800m Cadets </t>
  </si>
  <si>
    <t>JB01</t>
  </si>
  <si>
    <t>FRIEDEN, Pol</t>
  </si>
  <si>
    <t>GE15</t>
  </si>
  <si>
    <t>BARATTE, Vincent</t>
  </si>
  <si>
    <t>TL07</t>
  </si>
  <si>
    <t>LUIS, Diogo</t>
  </si>
  <si>
    <t>AL06</t>
  </si>
  <si>
    <t>KOHLRAUSCH, Arthur</t>
  </si>
  <si>
    <t xml:space="preserve">800m Jun/Sen </t>
  </si>
  <si>
    <t>MA05</t>
  </si>
  <si>
    <t>SCHMIZ, Felix</t>
  </si>
  <si>
    <t>GE24</t>
  </si>
  <si>
    <t>RECKINGER, Pit</t>
  </si>
  <si>
    <t>GL03</t>
  </si>
  <si>
    <t>OCAKTAN, Melik</t>
  </si>
  <si>
    <t>GL04</t>
  </si>
  <si>
    <t>L'HARIDON, Loïc</t>
  </si>
  <si>
    <t>DNS</t>
  </si>
  <si>
    <t>1000m Min masc</t>
  </si>
  <si>
    <t>GE01</t>
  </si>
  <si>
    <t>SCHMIT, Ben</t>
  </si>
  <si>
    <t>SL10</t>
  </si>
  <si>
    <t>FRIEDEN, Marc</t>
  </si>
  <si>
    <t>HC02</t>
  </si>
  <si>
    <t>RAUCHS, Felix</t>
  </si>
  <si>
    <t>HC01</t>
  </si>
  <si>
    <t>RAUCHS, Nicolas</t>
  </si>
  <si>
    <t>GE06</t>
  </si>
  <si>
    <t>RECKINGER, Tom</t>
  </si>
  <si>
    <t>Hauteur:</t>
  </si>
  <si>
    <t>Hauteur Min/Cad/Jun/Sen masc.</t>
  </si>
  <si>
    <t>Séquence</t>
  </si>
  <si>
    <t>MP</t>
  </si>
  <si>
    <t>Sauts:</t>
  </si>
  <si>
    <t>Longueur Min/Cad/Jun/Sen masc</t>
  </si>
  <si>
    <t>dns</t>
  </si>
  <si>
    <t>GE21</t>
  </si>
  <si>
    <t>HC08</t>
  </si>
  <si>
    <t>Lancers:</t>
  </si>
  <si>
    <t>Poids Jun /Sen  masc</t>
  </si>
  <si>
    <t>6 kg</t>
  </si>
  <si>
    <t>Poids Cadets</t>
  </si>
  <si>
    <t>5 kg</t>
  </si>
  <si>
    <t>TL06</t>
  </si>
  <si>
    <t xml:space="preserve">Balle min masc.: </t>
  </si>
  <si>
    <t>200 gr</t>
  </si>
  <si>
    <t>Série:</t>
  </si>
  <si>
    <t>Relais suédois garçons tc</t>
  </si>
  <si>
    <t>Equipe</t>
  </si>
  <si>
    <t>Temps final</t>
  </si>
  <si>
    <t>LGE</t>
  </si>
  <si>
    <t>LAML2</t>
  </si>
  <si>
    <t>LAML 1</t>
  </si>
  <si>
    <t>Championnats d’athlétisme Individuels et Inter-Lycées Garçons LASEL (27.04.2017)</t>
  </si>
  <si>
    <t>75m Min. fém.</t>
  </si>
  <si>
    <t>Sec</t>
  </si>
  <si>
    <t>HC05</t>
  </si>
  <si>
    <t>GE05</t>
  </si>
  <si>
    <t>MA16</t>
  </si>
  <si>
    <t>MA17</t>
  </si>
  <si>
    <t>HC03</t>
  </si>
  <si>
    <t>100m Cadettes</t>
  </si>
  <si>
    <t>GE13</t>
  </si>
  <si>
    <t>GL10</t>
  </si>
  <si>
    <t>GE18</t>
  </si>
  <si>
    <t>TL02</t>
  </si>
  <si>
    <t>MA18</t>
  </si>
  <si>
    <t>GL14</t>
  </si>
  <si>
    <t>MA22</t>
  </si>
  <si>
    <t>AL08</t>
  </si>
  <si>
    <t>SL01</t>
  </si>
  <si>
    <t>ES01</t>
  </si>
  <si>
    <t>LAML</t>
  </si>
  <si>
    <t xml:space="preserve">100m Jun/Sen </t>
  </si>
  <si>
    <t>400m Cadettes</t>
  </si>
  <si>
    <t>MR11</t>
  </si>
  <si>
    <t>GE10</t>
  </si>
  <si>
    <t>HC04</t>
  </si>
  <si>
    <t>GE11</t>
  </si>
  <si>
    <t>GE12</t>
  </si>
  <si>
    <t>NL02</t>
  </si>
  <si>
    <t>GE19</t>
  </si>
  <si>
    <t>SL08</t>
  </si>
  <si>
    <t>MA15</t>
  </si>
  <si>
    <t xml:space="preserve">400m Jun/Sen </t>
  </si>
  <si>
    <t>GE17</t>
  </si>
  <si>
    <t>GE14</t>
  </si>
  <si>
    <t>MR12</t>
  </si>
  <si>
    <t>SL09</t>
  </si>
  <si>
    <t>HC07</t>
  </si>
  <si>
    <t>GL01</t>
  </si>
  <si>
    <t>TL04</t>
  </si>
  <si>
    <t>GE28</t>
  </si>
  <si>
    <t>1000m Min fém</t>
  </si>
  <si>
    <t>GE08</t>
  </si>
  <si>
    <t>CE03</t>
  </si>
  <si>
    <t>MA12</t>
  </si>
  <si>
    <t>MR10</t>
  </si>
  <si>
    <t>800m Cad/J/Sen</t>
  </si>
  <si>
    <t>Hauteur Cad/Jun/Sen fém.</t>
  </si>
  <si>
    <t>MA19</t>
  </si>
  <si>
    <t>Longueur Min/ Cad/Jun/Sen fém.</t>
  </si>
  <si>
    <t>MA21</t>
  </si>
  <si>
    <t>GE29</t>
  </si>
  <si>
    <t xml:space="preserve">Lancers: </t>
  </si>
  <si>
    <t>Poids Jun /Sen fém.</t>
  </si>
  <si>
    <t>4kg</t>
  </si>
  <si>
    <t>Série</t>
  </si>
  <si>
    <t>SL12</t>
  </si>
  <si>
    <t>GE20</t>
  </si>
  <si>
    <t>Poids Cadettes</t>
  </si>
  <si>
    <t>3kg</t>
  </si>
  <si>
    <t>NL01</t>
  </si>
  <si>
    <t>Balle min fém.</t>
  </si>
  <si>
    <t>relais suédois filles tc</t>
  </si>
  <si>
    <t>LHCE</t>
  </si>
  <si>
    <t>Championnats d’athlétisme Individuels et Inter-Lycées Filles LASEL (27.04.2017)</t>
  </si>
  <si>
    <t>Classement par équipes pour les Garçons</t>
  </si>
  <si>
    <t>AL</t>
  </si>
  <si>
    <t>LCE</t>
  </si>
  <si>
    <t>LGL</t>
  </si>
  <si>
    <t>LMRL</t>
  </si>
  <si>
    <t>MLG</t>
  </si>
  <si>
    <t>LLJ</t>
  </si>
  <si>
    <t>LRSL</t>
  </si>
  <si>
    <t>LAM</t>
  </si>
  <si>
    <t>LTL</t>
  </si>
  <si>
    <t>SL</t>
  </si>
  <si>
    <t>75m min</t>
  </si>
  <si>
    <t>1000m min</t>
  </si>
  <si>
    <t>Hauteur  min</t>
  </si>
  <si>
    <t>Longueur min</t>
  </si>
  <si>
    <t>Balle min (200gr)</t>
  </si>
  <si>
    <t>100m cadets</t>
  </si>
  <si>
    <t>400m cadets</t>
  </si>
  <si>
    <t>800m cadets</t>
  </si>
  <si>
    <t>Hauteur cadets</t>
  </si>
  <si>
    <t>Longueur cadets</t>
  </si>
  <si>
    <t>Poids cadets 5kg</t>
  </si>
  <si>
    <t>400m Jun /sen</t>
  </si>
  <si>
    <t>800m jun/sen</t>
  </si>
  <si>
    <t>Hauteur jun/sen</t>
  </si>
  <si>
    <t>Longueur jun/sen</t>
  </si>
  <si>
    <t>Poids sen 6 kg</t>
  </si>
  <si>
    <t>Relais</t>
  </si>
  <si>
    <t>TOTAL points</t>
  </si>
  <si>
    <t>Classement</t>
  </si>
  <si>
    <t>Classement par équipes pour les Filles</t>
  </si>
  <si>
    <t>LTE</t>
  </si>
  <si>
    <t>LEM</t>
  </si>
  <si>
    <t>100m cadettes</t>
  </si>
  <si>
    <t>400m cadettes</t>
  </si>
  <si>
    <t>800m cadettes</t>
  </si>
  <si>
    <t>Hauteur cadettes</t>
  </si>
  <si>
    <t>Longueur cadettes</t>
  </si>
  <si>
    <t>Poids cadettes 3kg</t>
  </si>
  <si>
    <t>Poids sen 4 kg</t>
  </si>
  <si>
    <t>Classement globalisé par équipes pour les Garçons et les filles</t>
  </si>
  <si>
    <t>Garçons</t>
  </si>
  <si>
    <t>Filles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</si>
</sst>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"/>
    <numFmt numFmtId="165" formatCode="[h]:mm"/>
    <numFmt numFmtId="166" formatCode="mm:ss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0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u val="single"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5"/>
      <name val="Calibri"/>
      <family val="0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u val="single"/>
      <sz val="11"/>
      <color rgb="FF00B05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 vertical="top"/>
    </xf>
    <xf numFmtId="2" fontId="9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20" fontId="5" fillId="0" borderId="12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center"/>
    </xf>
    <xf numFmtId="164" fontId="7" fillId="0" borderId="10" xfId="0" applyNumberFormat="1" applyFont="1" applyBorder="1" applyAlignment="1">
      <alignment horizontal="center" vertical="top"/>
    </xf>
    <xf numFmtId="47" fontId="0" fillId="33" borderId="10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66" fontId="15" fillId="0" borderId="0" xfId="0" applyNumberFormat="1" applyFont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33" borderId="25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33" borderId="31" xfId="0" applyNumberForma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/>
    </xf>
    <xf numFmtId="47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66" fontId="1" fillId="33" borderId="16" xfId="0" applyNumberFormat="1" applyFont="1" applyFill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2" fontId="3" fillId="34" borderId="25" xfId="0" applyNumberFormat="1" applyFont="1" applyFill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2" fontId="3" fillId="33" borderId="16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8" fillId="0" borderId="31" xfId="0" applyNumberFormat="1" applyFont="1" applyBorder="1" applyAlignment="1">
      <alignment horizontal="center" vertical="top"/>
    </xf>
    <xf numFmtId="20" fontId="5" fillId="0" borderId="31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5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165" fontId="5" fillId="0" borderId="31" xfId="0" applyNumberFormat="1" applyFont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 horizontal="right"/>
    </xf>
    <xf numFmtId="0" fontId="58" fillId="0" borderId="34" xfId="0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Alignment="1">
      <alignment/>
    </xf>
    <xf numFmtId="0" fontId="58" fillId="0" borderId="37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5" fillId="0" borderId="37" xfId="0" applyFont="1" applyFill="1" applyBorder="1" applyAlignment="1">
      <alignment horizontal="right"/>
    </xf>
    <xf numFmtId="0" fontId="58" fillId="0" borderId="40" xfId="0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59" fillId="0" borderId="11" xfId="0" applyFont="1" applyBorder="1" applyAlignment="1">
      <alignment horizontal="right"/>
    </xf>
    <xf numFmtId="0" fontId="59" fillId="0" borderId="0" xfId="0" applyFont="1" applyAlignment="1">
      <alignment/>
    </xf>
    <xf numFmtId="0" fontId="59" fillId="0" borderId="20" xfId="0" applyFont="1" applyBorder="1" applyAlignment="1">
      <alignment horizontal="right"/>
    </xf>
    <xf numFmtId="0" fontId="60" fillId="0" borderId="0" xfId="0" applyFont="1" applyAlignment="1">
      <alignment/>
    </xf>
    <xf numFmtId="0" fontId="58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55" fillId="0" borderId="34" xfId="0" applyFont="1" applyBorder="1" applyAlignment="1">
      <alignment horizontal="right"/>
    </xf>
    <xf numFmtId="0" fontId="55" fillId="0" borderId="37" xfId="0" applyFont="1" applyBorder="1" applyAlignment="1">
      <alignment horizontal="right"/>
    </xf>
    <xf numFmtId="0" fontId="55" fillId="0" borderId="11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64" fontId="61" fillId="0" borderId="10" xfId="0" applyNumberFormat="1" applyFont="1" applyBorder="1" applyAlignment="1">
      <alignment horizontal="left"/>
    </xf>
    <xf numFmtId="164" fontId="61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2" fontId="61" fillId="33" borderId="10" xfId="0" applyNumberFormat="1" applyFont="1" applyFill="1" applyBorder="1" applyAlignment="1">
      <alignment horizontal="center"/>
    </xf>
    <xf numFmtId="2" fontId="62" fillId="33" borderId="10" xfId="0" applyNumberFormat="1" applyFont="1" applyFill="1" applyBorder="1" applyAlignment="1">
      <alignment horizontal="center"/>
    </xf>
    <xf numFmtId="166" fontId="61" fillId="33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164" fontId="64" fillId="0" borderId="10" xfId="0" applyNumberFormat="1" applyFont="1" applyBorder="1" applyAlignment="1">
      <alignment horizontal="center" vertical="top"/>
    </xf>
    <xf numFmtId="0" fontId="61" fillId="0" borderId="10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2" fontId="61" fillId="33" borderId="17" xfId="0" applyNumberFormat="1" applyFont="1" applyFill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164" fontId="63" fillId="0" borderId="16" xfId="0" applyNumberFormat="1" applyFont="1" applyBorder="1" applyAlignment="1">
      <alignment horizontal="center" vertical="top"/>
    </xf>
    <xf numFmtId="164" fontId="64" fillId="0" borderId="16" xfId="0" applyNumberFormat="1" applyFont="1" applyBorder="1" applyAlignment="1">
      <alignment horizontal="center" vertical="top"/>
    </xf>
    <xf numFmtId="47" fontId="61" fillId="33" borderId="16" xfId="0" applyNumberFormat="1" applyFont="1" applyFill="1" applyBorder="1" applyAlignment="1">
      <alignment horizontal="center"/>
    </xf>
    <xf numFmtId="2" fontId="61" fillId="0" borderId="16" xfId="0" applyNumberFormat="1" applyFont="1" applyBorder="1" applyAlignment="1">
      <alignment horizontal="center"/>
    </xf>
    <xf numFmtId="166" fontId="61" fillId="0" borderId="16" xfId="0" applyNumberFormat="1" applyFont="1" applyBorder="1" applyAlignment="1">
      <alignment horizontal="center"/>
    </xf>
    <xf numFmtId="1" fontId="61" fillId="0" borderId="16" xfId="0" applyNumberFormat="1" applyFont="1" applyBorder="1" applyAlignment="1">
      <alignment horizontal="center"/>
    </xf>
    <xf numFmtId="2" fontId="61" fillId="0" borderId="24" xfId="0" applyNumberFormat="1" applyFont="1" applyBorder="1" applyAlignment="1">
      <alignment horizontal="center"/>
    </xf>
    <xf numFmtId="2" fontId="61" fillId="33" borderId="25" xfId="0" applyNumberFormat="1" applyFont="1" applyFill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1" fontId="61" fillId="0" borderId="16" xfId="0" applyNumberFormat="1" applyFont="1" applyBorder="1" applyAlignment="1">
      <alignment horizontal="center"/>
    </xf>
    <xf numFmtId="2" fontId="61" fillId="0" borderId="26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2" fontId="61" fillId="0" borderId="26" xfId="0" applyNumberFormat="1" applyFont="1" applyBorder="1" applyAlignment="1">
      <alignment horizontal="center" vertical="center"/>
    </xf>
    <xf numFmtId="2" fontId="61" fillId="33" borderId="31" xfId="0" applyNumberFormat="1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/>
    </xf>
    <xf numFmtId="2" fontId="65" fillId="0" borderId="26" xfId="0" applyNumberFormat="1" applyFont="1" applyBorder="1" applyAlignment="1">
      <alignment horizontal="center"/>
    </xf>
    <xf numFmtId="2" fontId="61" fillId="33" borderId="31" xfId="0" applyNumberFormat="1" applyFont="1" applyFill="1" applyBorder="1" applyAlignment="1">
      <alignment horizontal="center"/>
    </xf>
    <xf numFmtId="166" fontId="61" fillId="33" borderId="16" xfId="0" applyNumberFormat="1" applyFont="1" applyFill="1" applyBorder="1" applyAlignment="1">
      <alignment horizontal="center"/>
    </xf>
    <xf numFmtId="2" fontId="61" fillId="34" borderId="16" xfId="0" applyNumberFormat="1" applyFont="1" applyFill="1" applyBorder="1" applyAlignment="1">
      <alignment horizontal="center"/>
    </xf>
    <xf numFmtId="166" fontId="61" fillId="33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31" xfId="0" applyNumberFormat="1" applyFont="1" applyFill="1" applyBorder="1" applyAlignment="1">
      <alignment horizontal="center"/>
    </xf>
    <xf numFmtId="2" fontId="61" fillId="33" borderId="10" xfId="0" applyNumberFormat="1" applyFont="1" applyFill="1" applyBorder="1" applyAlignment="1">
      <alignment horizontal="center"/>
    </xf>
    <xf numFmtId="2" fontId="61" fillId="33" borderId="16" xfId="0" applyNumberFormat="1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164" fontId="64" fillId="0" borderId="25" xfId="0" applyNumberFormat="1" applyFont="1" applyBorder="1" applyAlignment="1">
      <alignment horizontal="center" vertical="top"/>
    </xf>
    <xf numFmtId="0" fontId="61" fillId="0" borderId="26" xfId="0" applyFont="1" applyBorder="1" applyAlignment="1">
      <alignment horizontal="center"/>
    </xf>
    <xf numFmtId="164" fontId="64" fillId="0" borderId="31" xfId="0" applyNumberFormat="1" applyFont="1" applyBorder="1" applyAlignment="1">
      <alignment horizontal="center" vertical="top"/>
    </xf>
    <xf numFmtId="0" fontId="61" fillId="33" borderId="11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35" xfId="0" applyFont="1" applyFill="1" applyBorder="1" applyAlignment="1">
      <alignment horizontal="center"/>
    </xf>
    <xf numFmtId="0" fontId="61" fillId="33" borderId="36" xfId="0" applyFont="1" applyFill="1" applyBorder="1" applyAlignment="1">
      <alignment horizontal="center"/>
    </xf>
    <xf numFmtId="0" fontId="61" fillId="33" borderId="38" xfId="0" applyFont="1" applyFill="1" applyBorder="1" applyAlignment="1">
      <alignment horizontal="center"/>
    </xf>
    <xf numFmtId="0" fontId="61" fillId="33" borderId="39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41" xfId="0" applyFont="1" applyFill="1" applyBorder="1" applyAlignment="1">
      <alignment horizontal="center"/>
    </xf>
    <xf numFmtId="0" fontId="61" fillId="33" borderId="42" xfId="0" applyFont="1" applyFill="1" applyBorder="1" applyAlignment="1">
      <alignment horizontal="center"/>
    </xf>
    <xf numFmtId="0" fontId="61" fillId="33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ampionnat%20ATH%202017\Championnats%20d'athl&#233;tisme%20Gar&#231;ons%20avec%20points%20LASEL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ampionnat%20ATH%202017\Championnats%20d'athl&#233;tisme%20filles%20avec%20points%20%20LASE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m"/>
      <sheetName val="Courses 100m"/>
      <sheetName val="Courses 400m"/>
      <sheetName val="Courses 800m_1000m"/>
      <sheetName val="Sauts hauteur"/>
      <sheetName val="Sauts longueur"/>
      <sheetName val="Lancers Poids "/>
      <sheetName val="Lancers balle"/>
      <sheetName val="Relais suédois"/>
      <sheetName val="Umeldungen"/>
      <sheetName val="Class. Equipe"/>
      <sheetName val="Classements _Résumé"/>
    </sheetNames>
    <sheetDataSet>
      <sheetData sheetId="9">
        <row r="3">
          <cell r="A3" t="str">
            <v>Dossard</v>
          </cell>
          <cell r="B3" t="str">
            <v>Nom, Prénom</v>
          </cell>
          <cell r="C3" t="str">
            <v>Equipe</v>
          </cell>
          <cell r="D3" t="str">
            <v>Catégorie</v>
          </cell>
          <cell r="E3" t="str">
            <v>né/e le:</v>
          </cell>
          <cell r="F3" t="str">
            <v>Epreuve 1</v>
          </cell>
          <cell r="G3" t="str">
            <v>Epreuve 2</v>
          </cell>
          <cell r="H3" t="str">
            <v>Relais</v>
          </cell>
          <cell r="I3" t="str">
            <v> Autres épreuves</v>
          </cell>
        </row>
        <row r="4">
          <cell r="A4" t="str">
            <v>00a1</v>
          </cell>
          <cell r="B4" t="str">
            <v>Fake</v>
          </cell>
          <cell r="C4" t="str">
            <v>Fake</v>
          </cell>
          <cell r="D4" t="str">
            <v>Fake</v>
          </cell>
          <cell r="E4" t="str">
            <v>Fake</v>
          </cell>
          <cell r="F4" t="str">
            <v>Fake</v>
          </cell>
          <cell r="G4" t="str">
            <v>Fake</v>
          </cell>
          <cell r="H4" t="str">
            <v>Fake</v>
          </cell>
          <cell r="I4" t="str">
            <v>Fake</v>
          </cell>
        </row>
        <row r="5">
          <cell r="A5" t="str">
            <v>AL06</v>
          </cell>
          <cell r="B5" t="str">
            <v>KOHLRAUSCH, Arthur</v>
          </cell>
          <cell r="D5" t="str">
            <v>Cadet</v>
          </cell>
          <cell r="E5">
            <v>2002</v>
          </cell>
          <cell r="F5" t="str">
            <v>800m</v>
          </cell>
          <cell r="G5" t="str">
            <v>Longueur</v>
          </cell>
        </row>
        <row r="6">
          <cell r="A6" t="str">
            <v>AL07</v>
          </cell>
          <cell r="B6" t="str">
            <v>GHYSSENS, François</v>
          </cell>
          <cell r="D6" t="str">
            <v>J/S M</v>
          </cell>
          <cell r="E6">
            <v>2000</v>
          </cell>
          <cell r="F6" t="str">
            <v>100m</v>
          </cell>
          <cell r="G6" t="str">
            <v>Longueur</v>
          </cell>
        </row>
        <row r="7">
          <cell r="A7" t="str">
            <v>AM01</v>
          </cell>
          <cell r="B7" t="str">
            <v>PAULUS, Joël</v>
          </cell>
          <cell r="D7" t="str">
            <v>J/S M</v>
          </cell>
          <cell r="E7">
            <v>1998</v>
          </cell>
          <cell r="F7" t="str">
            <v>100m</v>
          </cell>
          <cell r="G7" t="str">
            <v>400m</v>
          </cell>
          <cell r="I7" t="str">
            <v>800m, Poids</v>
          </cell>
        </row>
        <row r="8">
          <cell r="A8" t="str">
            <v>AM02</v>
          </cell>
          <cell r="B8" t="str">
            <v>WEIWERT, Steve</v>
          </cell>
          <cell r="D8" t="str">
            <v>J/S M</v>
          </cell>
          <cell r="E8">
            <v>1997</v>
          </cell>
          <cell r="F8" t="str">
            <v>100m</v>
          </cell>
          <cell r="G8" t="str">
            <v>Poids</v>
          </cell>
        </row>
        <row r="9">
          <cell r="A9" t="str">
            <v>CE01</v>
          </cell>
          <cell r="B9" t="str">
            <v>SCHMIZ, Jo</v>
          </cell>
          <cell r="D9" t="str">
            <v>J/S M</v>
          </cell>
          <cell r="E9">
            <v>1999</v>
          </cell>
          <cell r="F9" t="str">
            <v>400m</v>
          </cell>
        </row>
        <row r="10">
          <cell r="A10" t="str">
            <v>CE02</v>
          </cell>
          <cell r="B10" t="str">
            <v>SCHMIZ, Ben</v>
          </cell>
          <cell r="D10" t="str">
            <v>Cadet</v>
          </cell>
          <cell r="E10">
            <v>2000</v>
          </cell>
          <cell r="F10" t="str">
            <v>100m</v>
          </cell>
        </row>
        <row r="11">
          <cell r="A11" t="str">
            <v>CE04</v>
          </cell>
          <cell r="B11" t="str">
            <v>SCHMIZ, Lou</v>
          </cell>
          <cell r="D11" t="str">
            <v>Cadet</v>
          </cell>
          <cell r="E11">
            <v>2002</v>
          </cell>
          <cell r="F11" t="str">
            <v>100m</v>
          </cell>
        </row>
        <row r="12">
          <cell r="A12" t="str">
            <v>GE01</v>
          </cell>
          <cell r="B12" t="str">
            <v>SCHMIT, Ben</v>
          </cell>
          <cell r="D12" t="str">
            <v>Min G</v>
          </cell>
          <cell r="E12">
            <v>2004</v>
          </cell>
          <cell r="F12" t="str">
            <v>1000m</v>
          </cell>
          <cell r="G12" t="str">
            <v>Longueur</v>
          </cell>
        </row>
        <row r="13">
          <cell r="A13" t="str">
            <v>GE03</v>
          </cell>
          <cell r="B13" t="str">
            <v>KEMP, Noah</v>
          </cell>
          <cell r="D13" t="str">
            <v>Min G</v>
          </cell>
          <cell r="E13">
            <v>2003</v>
          </cell>
          <cell r="F13" t="str">
            <v>75m</v>
          </cell>
          <cell r="G13" t="str">
            <v>Longueur</v>
          </cell>
        </row>
        <row r="14">
          <cell r="A14" t="str">
            <v>GE04</v>
          </cell>
          <cell r="B14" t="str">
            <v>HEUSBOURG, Finn</v>
          </cell>
          <cell r="D14" t="str">
            <v>Min G</v>
          </cell>
          <cell r="E14">
            <v>2003</v>
          </cell>
          <cell r="F14" t="str">
            <v>75m</v>
          </cell>
          <cell r="G14" t="str">
            <v>Longueur</v>
          </cell>
        </row>
        <row r="15">
          <cell r="A15" t="str">
            <v>GE06</v>
          </cell>
          <cell r="B15" t="str">
            <v>RECKINGER, Tom</v>
          </cell>
          <cell r="D15" t="str">
            <v>Min G</v>
          </cell>
          <cell r="E15">
            <v>2004</v>
          </cell>
          <cell r="F15" t="str">
            <v>1000m</v>
          </cell>
          <cell r="G15" t="str">
            <v>Longueur</v>
          </cell>
        </row>
        <row r="16">
          <cell r="A16" t="str">
            <v>GE15</v>
          </cell>
          <cell r="B16" t="str">
            <v>BARATTE, Vincent</v>
          </cell>
          <cell r="D16" t="str">
            <v>Cadet</v>
          </cell>
          <cell r="E16">
            <v>2002</v>
          </cell>
          <cell r="F16" t="str">
            <v>800m</v>
          </cell>
        </row>
        <row r="17">
          <cell r="A17" t="str">
            <v>GE16</v>
          </cell>
          <cell r="B17" t="str">
            <v>JUNCKER, Olivier</v>
          </cell>
          <cell r="D17" t="str">
            <v>Cadet</v>
          </cell>
          <cell r="E17">
            <v>2002</v>
          </cell>
          <cell r="F17" t="str">
            <v>100m</v>
          </cell>
        </row>
        <row r="18">
          <cell r="A18" t="str">
            <v>GE21</v>
          </cell>
          <cell r="B18" t="str">
            <v>MONNERS, Sam</v>
          </cell>
          <cell r="D18" t="str">
            <v>J/S M</v>
          </cell>
          <cell r="E18">
            <v>1998</v>
          </cell>
          <cell r="F18" t="str">
            <v>Longueur</v>
          </cell>
        </row>
        <row r="19">
          <cell r="A19" t="str">
            <v>GE22</v>
          </cell>
          <cell r="B19" t="str">
            <v>HILGER, Philippe</v>
          </cell>
          <cell r="D19" t="str">
            <v>J/S M</v>
          </cell>
          <cell r="E19">
            <v>1998</v>
          </cell>
          <cell r="F19" t="str">
            <v>100m</v>
          </cell>
          <cell r="G19" t="str">
            <v>Longueur</v>
          </cell>
          <cell r="I19" t="str">
            <v>Hauteur, Poids</v>
          </cell>
        </row>
        <row r="20">
          <cell r="A20" t="str">
            <v>GE23</v>
          </cell>
          <cell r="B20" t="str">
            <v>SIMON, David</v>
          </cell>
          <cell r="D20" t="str">
            <v>J/S M</v>
          </cell>
          <cell r="E20">
            <v>1999</v>
          </cell>
          <cell r="F20" t="str">
            <v>800m</v>
          </cell>
        </row>
        <row r="21">
          <cell r="A21" t="str">
            <v>GE24</v>
          </cell>
          <cell r="B21" t="str">
            <v>RECKINGER, Pit</v>
          </cell>
          <cell r="D21" t="str">
            <v>J/S M</v>
          </cell>
          <cell r="E21">
            <v>1999</v>
          </cell>
          <cell r="F21" t="str">
            <v>800m</v>
          </cell>
        </row>
        <row r="22">
          <cell r="A22" t="str">
            <v>GE25</v>
          </cell>
          <cell r="B22" t="str">
            <v>HEINRICH, Mike</v>
          </cell>
          <cell r="D22" t="str">
            <v>J/S M</v>
          </cell>
          <cell r="E22">
            <v>1999</v>
          </cell>
          <cell r="F22" t="str">
            <v>100m</v>
          </cell>
          <cell r="G22" t="str">
            <v>Longueur</v>
          </cell>
        </row>
        <row r="23">
          <cell r="A23" t="str">
            <v>GE26</v>
          </cell>
          <cell r="B23" t="str">
            <v>JUNCKER, Max</v>
          </cell>
          <cell r="D23" t="str">
            <v>J/S M</v>
          </cell>
          <cell r="E23">
            <v>1999</v>
          </cell>
          <cell r="F23" t="str">
            <v>100m</v>
          </cell>
        </row>
        <row r="24">
          <cell r="A24" t="str">
            <v>GE27</v>
          </cell>
          <cell r="B24" t="str">
            <v>HERMAN, Yannick</v>
          </cell>
          <cell r="D24" t="str">
            <v>J/S M</v>
          </cell>
          <cell r="E24">
            <v>1999</v>
          </cell>
          <cell r="F24" t="str">
            <v>400m</v>
          </cell>
          <cell r="G24" t="str">
            <v>Poids</v>
          </cell>
        </row>
        <row r="25">
          <cell r="A25" t="str">
            <v>GE30</v>
          </cell>
          <cell r="B25" t="str">
            <v>JENN, Philippe</v>
          </cell>
          <cell r="D25" t="str">
            <v>J/S M</v>
          </cell>
          <cell r="E25">
            <v>2000</v>
          </cell>
          <cell r="F25" t="str">
            <v>100m</v>
          </cell>
          <cell r="G25" t="str">
            <v>Longueur</v>
          </cell>
        </row>
        <row r="26">
          <cell r="A26" t="str">
            <v>GE32</v>
          </cell>
          <cell r="B26" t="str">
            <v>WEINANDT, Jérémy</v>
          </cell>
          <cell r="D26" t="str">
            <v>J/S M</v>
          </cell>
          <cell r="E26">
            <v>1996</v>
          </cell>
          <cell r="F26" t="str">
            <v>400m</v>
          </cell>
          <cell r="G26" t="str">
            <v>Longueur</v>
          </cell>
        </row>
        <row r="27">
          <cell r="A27" t="str">
            <v>GE33</v>
          </cell>
          <cell r="B27" t="str">
            <v>SCHMIT, Max</v>
          </cell>
          <cell r="D27" t="str">
            <v>Min G</v>
          </cell>
          <cell r="E27">
            <v>2004</v>
          </cell>
          <cell r="F27" t="str">
            <v>75m</v>
          </cell>
          <cell r="G27" t="str">
            <v>Balle</v>
          </cell>
        </row>
        <row r="28">
          <cell r="A28" t="str">
            <v>GL02</v>
          </cell>
          <cell r="B28" t="str">
            <v>STREFF, Ben</v>
          </cell>
          <cell r="D28" t="str">
            <v>J/S M</v>
          </cell>
          <cell r="E28">
            <v>1998</v>
          </cell>
          <cell r="F28" t="str">
            <v>100m</v>
          </cell>
          <cell r="G28" t="str">
            <v>Longueur</v>
          </cell>
        </row>
        <row r="29">
          <cell r="A29" t="str">
            <v>GL03</v>
          </cell>
          <cell r="B29" t="str">
            <v>OCAKTAN, Melik</v>
          </cell>
          <cell r="D29" t="str">
            <v>J/S M</v>
          </cell>
          <cell r="E29">
            <v>2000</v>
          </cell>
          <cell r="F29" t="str">
            <v>800m</v>
          </cell>
        </row>
        <row r="30">
          <cell r="A30" t="str">
            <v>GL04</v>
          </cell>
          <cell r="B30" t="str">
            <v>L'HARIDON, Loïc</v>
          </cell>
          <cell r="D30" t="str">
            <v>Cadet</v>
          </cell>
          <cell r="E30">
            <v>2002</v>
          </cell>
          <cell r="F30" t="str">
            <v>100m</v>
          </cell>
          <cell r="G30" t="str">
            <v>800m</v>
          </cell>
        </row>
        <row r="31">
          <cell r="A31" t="str">
            <v>GL05</v>
          </cell>
          <cell r="B31" t="str">
            <v>BRAUSCH, Michel</v>
          </cell>
          <cell r="D31" t="str">
            <v>Min G</v>
          </cell>
          <cell r="E31">
            <v>2003</v>
          </cell>
          <cell r="F31" t="str">
            <v>75m</v>
          </cell>
          <cell r="G31" t="str">
            <v>Longueur</v>
          </cell>
        </row>
        <row r="32">
          <cell r="A32" t="str">
            <v>GL06</v>
          </cell>
          <cell r="B32" t="str">
            <v>SCHULZE, Tobias</v>
          </cell>
          <cell r="D32" t="str">
            <v>Min G</v>
          </cell>
          <cell r="E32">
            <v>2004</v>
          </cell>
          <cell r="F32" t="str">
            <v>100m</v>
          </cell>
          <cell r="G32" t="str">
            <v>Longueur</v>
          </cell>
        </row>
        <row r="33">
          <cell r="A33" t="str">
            <v>GL07</v>
          </cell>
          <cell r="B33" t="str">
            <v>SCHLAMMES, Ben</v>
          </cell>
          <cell r="D33" t="str">
            <v>Min G</v>
          </cell>
          <cell r="E33">
            <v>2004</v>
          </cell>
          <cell r="F33" t="str">
            <v>100m</v>
          </cell>
          <cell r="G33" t="str">
            <v>Hauteur</v>
          </cell>
        </row>
        <row r="34">
          <cell r="A34" t="str">
            <v>GL08</v>
          </cell>
          <cell r="B34" t="str">
            <v>OLY, David</v>
          </cell>
          <cell r="D34" t="str">
            <v>Min G</v>
          </cell>
          <cell r="E34">
            <v>2004</v>
          </cell>
          <cell r="F34" t="str">
            <v>100m</v>
          </cell>
          <cell r="G34" t="str">
            <v>Hauteur</v>
          </cell>
        </row>
        <row r="35">
          <cell r="A35" t="str">
            <v>GL09</v>
          </cell>
          <cell r="B35" t="str">
            <v>FRIEDERICH, David</v>
          </cell>
          <cell r="D35" t="str">
            <v>Min G</v>
          </cell>
          <cell r="E35">
            <v>2005</v>
          </cell>
          <cell r="F35" t="str">
            <v>100m</v>
          </cell>
          <cell r="G35" t="str">
            <v>Longueur</v>
          </cell>
          <cell r="I35" t="str">
            <v>Hauteur</v>
          </cell>
        </row>
        <row r="36">
          <cell r="A36" t="str">
            <v>HC01</v>
          </cell>
          <cell r="B36" t="str">
            <v>RAUCHS, Nicolas</v>
          </cell>
          <cell r="C36" t="str">
            <v>LHCE</v>
          </cell>
          <cell r="D36" t="str">
            <v>Min G</v>
          </cell>
          <cell r="E36">
            <v>2003</v>
          </cell>
        </row>
        <row r="37">
          <cell r="A37" t="str">
            <v>HC02</v>
          </cell>
          <cell r="B37" t="str">
            <v>RAUCHS, Felix</v>
          </cell>
          <cell r="C37" t="str">
            <v>LHCE</v>
          </cell>
          <cell r="D37" t="str">
            <v>Min G</v>
          </cell>
          <cell r="E37">
            <v>2003</v>
          </cell>
        </row>
        <row r="38">
          <cell r="A38" t="str">
            <v>HC06</v>
          </cell>
          <cell r="B38" t="str">
            <v>MARINHO, Diogo</v>
          </cell>
          <cell r="C38" t="str">
            <v>LHCE</v>
          </cell>
          <cell r="D38" t="str">
            <v>Cadet</v>
          </cell>
          <cell r="E38">
            <v>2002</v>
          </cell>
        </row>
        <row r="39">
          <cell r="A39" t="str">
            <v>HC08</v>
          </cell>
          <cell r="B39" t="str">
            <v>BRANDAO, Hugo</v>
          </cell>
          <cell r="C39" t="str">
            <v>LHCE</v>
          </cell>
          <cell r="D39" t="str">
            <v>Min G</v>
          </cell>
          <cell r="E39">
            <v>2003</v>
          </cell>
        </row>
        <row r="40">
          <cell r="A40" t="str">
            <v>JB01</v>
          </cell>
          <cell r="B40" t="str">
            <v>FRIEDEN, Pol</v>
          </cell>
          <cell r="D40" t="str">
            <v>Cadet</v>
          </cell>
          <cell r="E40">
            <v>2001</v>
          </cell>
          <cell r="F40" t="str">
            <v>800m</v>
          </cell>
        </row>
        <row r="41">
          <cell r="A41" t="str">
            <v>JB02</v>
          </cell>
          <cell r="B41" t="str">
            <v>DE SOUSA CRAVEIRO, Jaime</v>
          </cell>
          <cell r="D41" t="str">
            <v>Cadet</v>
          </cell>
          <cell r="E41">
            <v>2002</v>
          </cell>
          <cell r="F41" t="str">
            <v>100m</v>
          </cell>
        </row>
        <row r="42">
          <cell r="A42" t="str">
            <v>LL01</v>
          </cell>
          <cell r="B42" t="str">
            <v>VAZZOLER, Olivier</v>
          </cell>
          <cell r="D42" t="str">
            <v>Cadet</v>
          </cell>
          <cell r="E42">
            <v>2001</v>
          </cell>
          <cell r="F42" t="str">
            <v>100m</v>
          </cell>
          <cell r="G42" t="str">
            <v>Longueur</v>
          </cell>
        </row>
        <row r="43">
          <cell r="A43" t="str">
            <v>LL02</v>
          </cell>
          <cell r="B43" t="str">
            <v>SPENCER, Danielson</v>
          </cell>
          <cell r="D43" t="str">
            <v>Cadet</v>
          </cell>
          <cell r="E43">
            <v>2001</v>
          </cell>
          <cell r="F43" t="str">
            <v>100m</v>
          </cell>
          <cell r="G43" t="str">
            <v>Longueur</v>
          </cell>
        </row>
        <row r="44">
          <cell r="A44" t="str">
            <v>LL03</v>
          </cell>
          <cell r="B44" t="str">
            <v>GOMES, Rafael</v>
          </cell>
          <cell r="D44" t="str">
            <v>Cadet</v>
          </cell>
          <cell r="E44">
            <v>2001</v>
          </cell>
          <cell r="F44" t="str">
            <v>100m</v>
          </cell>
          <cell r="G44" t="str">
            <v>Longueur</v>
          </cell>
        </row>
        <row r="45">
          <cell r="A45" t="str">
            <v>MA01</v>
          </cell>
          <cell r="B45" t="str">
            <v>LEJEUNE, Maxence</v>
          </cell>
          <cell r="C45" t="str">
            <v>LAML</v>
          </cell>
          <cell r="D45" t="str">
            <v>J/S M</v>
          </cell>
          <cell r="E45">
            <v>2000</v>
          </cell>
          <cell r="F45" t="str">
            <v>100m</v>
          </cell>
        </row>
        <row r="46">
          <cell r="A46" t="str">
            <v>MA02</v>
          </cell>
          <cell r="B46" t="str">
            <v>RISCH, Pol</v>
          </cell>
          <cell r="C46" t="str">
            <v>LAML 2</v>
          </cell>
          <cell r="D46" t="str">
            <v>J/S M</v>
          </cell>
          <cell r="E46">
            <v>2000</v>
          </cell>
          <cell r="F46" t="str">
            <v>100m</v>
          </cell>
        </row>
        <row r="47">
          <cell r="A47" t="str">
            <v>MA03</v>
          </cell>
          <cell r="B47" t="str">
            <v>ROILGEN, Louis</v>
          </cell>
          <cell r="C47" t="str">
            <v>LAML</v>
          </cell>
          <cell r="D47" t="str">
            <v>J/S M</v>
          </cell>
          <cell r="E47">
            <v>2000</v>
          </cell>
          <cell r="F47" t="str">
            <v>100m</v>
          </cell>
        </row>
        <row r="48">
          <cell r="A48" t="str">
            <v>MA04</v>
          </cell>
          <cell r="B48" t="str">
            <v>SCHMITZ, Paddy</v>
          </cell>
          <cell r="C48" t="str">
            <v>LAML 2</v>
          </cell>
          <cell r="D48" t="str">
            <v>J/S M</v>
          </cell>
          <cell r="E48">
            <v>2000</v>
          </cell>
          <cell r="F48" t="str">
            <v>Longueur</v>
          </cell>
        </row>
        <row r="49">
          <cell r="A49" t="str">
            <v>MA05</v>
          </cell>
          <cell r="B49" t="str">
            <v>SCHMIZ, Felix</v>
          </cell>
          <cell r="C49" t="str">
            <v>LAML</v>
          </cell>
          <cell r="D49" t="str">
            <v>J/S M</v>
          </cell>
          <cell r="E49">
            <v>2000</v>
          </cell>
          <cell r="F49" t="str">
            <v>800m</v>
          </cell>
        </row>
        <row r="50">
          <cell r="A50" t="str">
            <v>MA06</v>
          </cell>
          <cell r="B50" t="str">
            <v>SCHRAM, Louis</v>
          </cell>
          <cell r="D50" t="str">
            <v>J/S M</v>
          </cell>
          <cell r="E50">
            <v>2000</v>
          </cell>
          <cell r="F50" t="str">
            <v>100m</v>
          </cell>
          <cell r="G50" t="str">
            <v>Longueur</v>
          </cell>
        </row>
        <row r="51">
          <cell r="A51" t="str">
            <v>MA07</v>
          </cell>
          <cell r="B51" t="str">
            <v>WALLENBORN, Charel</v>
          </cell>
          <cell r="C51" t="str">
            <v>LAML 2</v>
          </cell>
          <cell r="D51" t="str">
            <v>J/S M</v>
          </cell>
          <cell r="E51">
            <v>1999</v>
          </cell>
          <cell r="F51" t="str">
            <v>100m</v>
          </cell>
        </row>
        <row r="52">
          <cell r="A52" t="str">
            <v>MA08</v>
          </cell>
          <cell r="B52" t="str">
            <v>WEBER, Eric</v>
          </cell>
          <cell r="D52" t="str">
            <v>J/S M</v>
          </cell>
          <cell r="E52">
            <v>2000</v>
          </cell>
          <cell r="F52" t="str">
            <v>100m</v>
          </cell>
          <cell r="G52" t="str">
            <v>Longueur</v>
          </cell>
        </row>
        <row r="53">
          <cell r="A53" t="str">
            <v>MA09</v>
          </cell>
          <cell r="B53" t="str">
            <v>WREDE, Conlaoch</v>
          </cell>
          <cell r="D53" t="str">
            <v>J/S M</v>
          </cell>
          <cell r="E53">
            <v>1999</v>
          </cell>
          <cell r="F53" t="str">
            <v>100m</v>
          </cell>
          <cell r="G53" t="str">
            <v>Longueur</v>
          </cell>
        </row>
        <row r="54">
          <cell r="A54" t="str">
            <v>MA10</v>
          </cell>
          <cell r="B54" t="str">
            <v>MULLER, Ilias</v>
          </cell>
          <cell r="C54" t="str">
            <v>LAML 2</v>
          </cell>
          <cell r="D54" t="str">
            <v>J/S M</v>
          </cell>
          <cell r="E54">
            <v>2000</v>
          </cell>
          <cell r="F54" t="str">
            <v>100m</v>
          </cell>
        </row>
        <row r="55">
          <cell r="A55" t="str">
            <v>MA20</v>
          </cell>
          <cell r="B55" t="str">
            <v>GALAFATE, Ivan</v>
          </cell>
          <cell r="C55" t="str">
            <v>LAML</v>
          </cell>
          <cell r="D55" t="str">
            <v>J/S M</v>
          </cell>
          <cell r="E55">
            <v>2000</v>
          </cell>
          <cell r="F55" t="str">
            <v>100m</v>
          </cell>
        </row>
        <row r="56">
          <cell r="A56" t="str">
            <v>MR14</v>
          </cell>
          <cell r="B56" t="str">
            <v>GODINHO, Rafael</v>
          </cell>
          <cell r="D56" t="str">
            <v>Cadet</v>
          </cell>
          <cell r="E56">
            <v>2001</v>
          </cell>
          <cell r="F56" t="str">
            <v>400m</v>
          </cell>
        </row>
        <row r="57">
          <cell r="A57" t="str">
            <v>MR70</v>
          </cell>
          <cell r="B57" t="str">
            <v>MULLER, Louis</v>
          </cell>
          <cell r="D57" t="str">
            <v>J/S M</v>
          </cell>
          <cell r="E57">
            <v>2000</v>
          </cell>
          <cell r="F57" t="str">
            <v>100m</v>
          </cell>
          <cell r="G57" t="str">
            <v>Longueur</v>
          </cell>
        </row>
        <row r="58">
          <cell r="A58" t="str">
            <v>RS02</v>
          </cell>
          <cell r="B58" t="str">
            <v>MEDEOT, Antoine</v>
          </cell>
          <cell r="D58" t="str">
            <v>Cadet</v>
          </cell>
          <cell r="E58">
            <v>2002</v>
          </cell>
          <cell r="F58" t="str">
            <v>100m</v>
          </cell>
          <cell r="G58" t="str">
            <v>800m</v>
          </cell>
        </row>
        <row r="59">
          <cell r="A59" t="str">
            <v>RS03</v>
          </cell>
          <cell r="B59" t="str">
            <v>NOVAK, Jon</v>
          </cell>
          <cell r="D59" t="str">
            <v>Cadet</v>
          </cell>
          <cell r="E59">
            <v>2002</v>
          </cell>
          <cell r="F59" t="str">
            <v>100m</v>
          </cell>
          <cell r="G59" t="str">
            <v>Poids</v>
          </cell>
          <cell r="I59" t="str">
            <v>Longueur</v>
          </cell>
        </row>
        <row r="60">
          <cell r="A60" t="str">
            <v>RS04</v>
          </cell>
          <cell r="B60" t="str">
            <v>PADGEN, Dan</v>
          </cell>
          <cell r="D60" t="str">
            <v>Cadet</v>
          </cell>
          <cell r="E60">
            <v>2002</v>
          </cell>
          <cell r="F60" t="str">
            <v>100m</v>
          </cell>
          <cell r="G60" t="str">
            <v>Poids</v>
          </cell>
          <cell r="I60" t="str">
            <v>800m</v>
          </cell>
        </row>
        <row r="61">
          <cell r="A61" t="str">
            <v>RS05</v>
          </cell>
          <cell r="B61" t="str">
            <v>ZLOIC, Philipp</v>
          </cell>
          <cell r="D61" t="str">
            <v>J/S M</v>
          </cell>
          <cell r="E61">
            <v>1999</v>
          </cell>
          <cell r="F61" t="str">
            <v>400m</v>
          </cell>
        </row>
        <row r="62">
          <cell r="A62" t="str">
            <v>SL03</v>
          </cell>
          <cell r="B62" t="str">
            <v>CIBANGO, Bliss</v>
          </cell>
          <cell r="D62" t="str">
            <v>Cadet</v>
          </cell>
          <cell r="E62">
            <v>2002</v>
          </cell>
          <cell r="F62" t="str">
            <v>100m</v>
          </cell>
          <cell r="G62" t="str">
            <v>Hauteur</v>
          </cell>
          <cell r="I62" t="str">
            <v>Longueur</v>
          </cell>
        </row>
        <row r="63">
          <cell r="A63" t="str">
            <v>SL05</v>
          </cell>
          <cell r="B63" t="str">
            <v>LEICHTENBERG, Benoît</v>
          </cell>
          <cell r="D63" t="str">
            <v>Cadet</v>
          </cell>
          <cell r="E63">
            <v>2001</v>
          </cell>
          <cell r="F63" t="str">
            <v>100m</v>
          </cell>
          <cell r="G63" t="str">
            <v>Longueur</v>
          </cell>
        </row>
        <row r="64">
          <cell r="A64" t="str">
            <v>SL10</v>
          </cell>
          <cell r="B64" t="str">
            <v>FRIEDEN, Marc</v>
          </cell>
          <cell r="D64" t="str">
            <v>Min G</v>
          </cell>
          <cell r="E64">
            <v>2003</v>
          </cell>
          <cell r="F64" t="str">
            <v>1000m</v>
          </cell>
        </row>
        <row r="65">
          <cell r="A65" t="str">
            <v>TL03</v>
          </cell>
          <cell r="B65" t="str">
            <v>BRUNETTI, Luca</v>
          </cell>
          <cell r="D65" t="str">
            <v>Cadet</v>
          </cell>
          <cell r="E65">
            <v>2001</v>
          </cell>
          <cell r="F65" t="str">
            <v>100m</v>
          </cell>
          <cell r="G65" t="str">
            <v>Longueur</v>
          </cell>
          <cell r="I65" t="str">
            <v>Poids</v>
          </cell>
        </row>
        <row r="66">
          <cell r="A66" t="str">
            <v>TL05</v>
          </cell>
          <cell r="B66" t="str">
            <v>DOSTERT, Luc</v>
          </cell>
          <cell r="D66" t="str">
            <v>Cadet</v>
          </cell>
          <cell r="E66">
            <v>2002</v>
          </cell>
          <cell r="F66" t="str">
            <v>100m</v>
          </cell>
          <cell r="G66" t="str">
            <v>Longueur</v>
          </cell>
          <cell r="I66" t="str">
            <v>Poids</v>
          </cell>
        </row>
        <row r="67">
          <cell r="A67" t="str">
            <v>TL06</v>
          </cell>
          <cell r="B67" t="str">
            <v>WEIS, Julien</v>
          </cell>
          <cell r="D67" t="str">
            <v>Cadet</v>
          </cell>
          <cell r="E67">
            <v>2002</v>
          </cell>
          <cell r="F67" t="str">
            <v>Poids</v>
          </cell>
        </row>
        <row r="68">
          <cell r="A68" t="str">
            <v>TL07</v>
          </cell>
          <cell r="B68" t="str">
            <v>LUIS, Diogo</v>
          </cell>
          <cell r="D68" t="str">
            <v>Cadet</v>
          </cell>
          <cell r="E68">
            <v>2001</v>
          </cell>
          <cell r="F68" t="str">
            <v>800m</v>
          </cell>
          <cell r="G68" t="str">
            <v>Poids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rses 75m"/>
      <sheetName val="Courses 100m"/>
      <sheetName val="Courses 400m"/>
      <sheetName val="Courses 800m_1000m"/>
      <sheetName val="Sauts hauteur"/>
      <sheetName val="Sauts longueur"/>
      <sheetName val="Lancers Poids "/>
      <sheetName val="Lancers balle"/>
      <sheetName val="Relais suédois"/>
      <sheetName val="Umeldungen"/>
      <sheetName val="Class. Equipe"/>
      <sheetName val="Classements_résumé"/>
    </sheetNames>
    <sheetDataSet>
      <sheetData sheetId="9">
        <row r="3">
          <cell r="A3" t="str">
            <v>Dossard</v>
          </cell>
          <cell r="B3" t="str">
            <v>Nom, Prénom</v>
          </cell>
          <cell r="C3" t="str">
            <v>Equipe</v>
          </cell>
          <cell r="D3" t="str">
            <v>Catégorie</v>
          </cell>
          <cell r="E3" t="str">
            <v>né/e le:</v>
          </cell>
          <cell r="F3" t="str">
            <v>Epreuve 1</v>
          </cell>
          <cell r="G3" t="str">
            <v>Epreuve 2</v>
          </cell>
          <cell r="H3" t="str">
            <v>Relais</v>
          </cell>
          <cell r="I3" t="str">
            <v> Autres épreuves</v>
          </cell>
        </row>
        <row r="4">
          <cell r="A4" t="str">
            <v>AE00</v>
          </cell>
          <cell r="B4" t="str">
            <v>Fake</v>
          </cell>
          <cell r="C4" t="str">
            <v>Fake</v>
          </cell>
          <cell r="D4" t="str">
            <v>Fake</v>
          </cell>
          <cell r="E4" t="str">
            <v>Fake</v>
          </cell>
          <cell r="F4" t="str">
            <v>Fake</v>
          </cell>
          <cell r="G4" t="str">
            <v>Fake</v>
          </cell>
          <cell r="H4" t="str">
            <v>Fake</v>
          </cell>
          <cell r="I4" t="str">
            <v>Fake</v>
          </cell>
        </row>
        <row r="5">
          <cell r="A5" t="str">
            <v>AL08</v>
          </cell>
          <cell r="B5" t="str">
            <v>KRIEPS, Marie</v>
          </cell>
          <cell r="D5" t="str">
            <v>J/S F</v>
          </cell>
          <cell r="E5">
            <v>1999</v>
          </cell>
          <cell r="F5" t="str">
            <v>100m</v>
          </cell>
          <cell r="G5" t="str">
            <v>Longueur</v>
          </cell>
        </row>
        <row r="6">
          <cell r="A6" t="str">
            <v>AL09</v>
          </cell>
          <cell r="B6" t="str">
            <v>WEYLAND, Julie</v>
          </cell>
          <cell r="D6" t="str">
            <v>J/S F</v>
          </cell>
          <cell r="E6">
            <v>1999</v>
          </cell>
          <cell r="F6" t="str">
            <v>100m</v>
          </cell>
          <cell r="G6" t="str">
            <v>Longueur</v>
          </cell>
        </row>
        <row r="7">
          <cell r="A7" t="str">
            <v>CE03</v>
          </cell>
          <cell r="B7" t="str">
            <v>SCHILTZ, Anne-Catherine</v>
          </cell>
          <cell r="D7" t="str">
            <v>Min F</v>
          </cell>
          <cell r="E7">
            <v>2003</v>
          </cell>
          <cell r="F7" t="str">
            <v>1000m</v>
          </cell>
          <cell r="G7" t="str">
            <v>Longueur</v>
          </cell>
        </row>
        <row r="8">
          <cell r="A8" t="str">
            <v>ES01</v>
          </cell>
          <cell r="B8" t="str">
            <v>DE SOUSA MOREIRA, Soraya</v>
          </cell>
          <cell r="D8" t="str">
            <v>J/S F</v>
          </cell>
          <cell r="E8">
            <v>1999</v>
          </cell>
          <cell r="F8" t="str">
            <v>100m</v>
          </cell>
          <cell r="G8" t="str">
            <v>Longueur</v>
          </cell>
        </row>
        <row r="9">
          <cell r="A9" t="str">
            <v>GE05</v>
          </cell>
          <cell r="B9" t="str">
            <v>SIMON, Anna</v>
          </cell>
          <cell r="D9" t="str">
            <v>Min F</v>
          </cell>
          <cell r="E9">
            <v>2004</v>
          </cell>
          <cell r="F9" t="str">
            <v>75m</v>
          </cell>
          <cell r="G9" t="str">
            <v>Hauteur</v>
          </cell>
        </row>
        <row r="10">
          <cell r="A10" t="str">
            <v>GE08</v>
          </cell>
          <cell r="B10" t="str">
            <v>PENNING, Yana</v>
          </cell>
          <cell r="D10" t="str">
            <v>Min F</v>
          </cell>
          <cell r="E10">
            <v>2004</v>
          </cell>
          <cell r="F10" t="str">
            <v>1000m</v>
          </cell>
          <cell r="G10" t="str">
            <v>Balle</v>
          </cell>
        </row>
        <row r="11">
          <cell r="A11" t="str">
            <v>GE09</v>
          </cell>
          <cell r="B11" t="str">
            <v>TORNAMBE, Cathy</v>
          </cell>
          <cell r="D11" t="str">
            <v>Cadette</v>
          </cell>
          <cell r="E11">
            <v>2001</v>
          </cell>
          <cell r="F11" t="str">
            <v>400m</v>
          </cell>
        </row>
        <row r="12">
          <cell r="A12" t="str">
            <v>GE11</v>
          </cell>
          <cell r="B12" t="str">
            <v>JADIN, Charlie</v>
          </cell>
          <cell r="D12" t="str">
            <v>Cadette</v>
          </cell>
          <cell r="E12">
            <v>2001</v>
          </cell>
          <cell r="F12" t="str">
            <v>400m</v>
          </cell>
          <cell r="G12" t="str">
            <v>Longueur</v>
          </cell>
        </row>
        <row r="13">
          <cell r="A13" t="str">
            <v>GE12</v>
          </cell>
          <cell r="B13" t="str">
            <v>RECKINGER, Anne</v>
          </cell>
          <cell r="D13" t="str">
            <v>Cadette</v>
          </cell>
          <cell r="E13">
            <v>2001</v>
          </cell>
          <cell r="F13" t="str">
            <v>400m</v>
          </cell>
          <cell r="G13" t="str">
            <v>Poids</v>
          </cell>
        </row>
        <row r="14">
          <cell r="A14" t="str">
            <v>GE13</v>
          </cell>
          <cell r="B14" t="str">
            <v>RAACH, Lena</v>
          </cell>
          <cell r="D14" t="str">
            <v>Cadette</v>
          </cell>
          <cell r="E14">
            <v>2001</v>
          </cell>
          <cell r="F14" t="str">
            <v>100m</v>
          </cell>
          <cell r="G14" t="str">
            <v>Longueur</v>
          </cell>
        </row>
        <row r="15">
          <cell r="A15" t="str">
            <v>GE14</v>
          </cell>
          <cell r="B15" t="str">
            <v>HUSTING, Anna</v>
          </cell>
          <cell r="D15" t="str">
            <v>Cadette</v>
          </cell>
          <cell r="E15">
            <v>2001</v>
          </cell>
          <cell r="F15" t="str">
            <v>800m</v>
          </cell>
        </row>
        <row r="16">
          <cell r="A16" t="str">
            <v>GE17</v>
          </cell>
          <cell r="B16" t="str">
            <v>ARENDT, Fanny</v>
          </cell>
          <cell r="D16" t="str">
            <v>Cadette</v>
          </cell>
          <cell r="E16">
            <v>2002</v>
          </cell>
          <cell r="F16" t="str">
            <v>800m</v>
          </cell>
          <cell r="G16" t="str">
            <v>Longueur</v>
          </cell>
        </row>
        <row r="17">
          <cell r="A17" t="str">
            <v>GE18</v>
          </cell>
          <cell r="B17" t="str">
            <v>ARENDT, Noa</v>
          </cell>
          <cell r="D17" t="str">
            <v>Cadette</v>
          </cell>
          <cell r="E17">
            <v>2002</v>
          </cell>
          <cell r="F17" t="str">
            <v>100m</v>
          </cell>
          <cell r="G17" t="str">
            <v>Longueur</v>
          </cell>
          <cell r="I17" t="str">
            <v>Poids</v>
          </cell>
        </row>
        <row r="18">
          <cell r="A18" t="str">
            <v>GE19</v>
          </cell>
          <cell r="B18" t="str">
            <v>HUSTING, Elisa</v>
          </cell>
          <cell r="D18" t="str">
            <v>J/S F</v>
          </cell>
          <cell r="E18">
            <v>1998</v>
          </cell>
          <cell r="F18" t="str">
            <v>400m</v>
          </cell>
          <cell r="G18" t="str">
            <v>Hauteur</v>
          </cell>
        </row>
        <row r="19">
          <cell r="A19" t="str">
            <v>GE20</v>
          </cell>
          <cell r="B19" t="str">
            <v>KEMP, Lori</v>
          </cell>
          <cell r="D19" t="str">
            <v>J/S F</v>
          </cell>
          <cell r="E19">
            <v>1998</v>
          </cell>
          <cell r="F19" t="str">
            <v>Poids</v>
          </cell>
        </row>
        <row r="20">
          <cell r="A20" t="str">
            <v>GE28</v>
          </cell>
          <cell r="B20" t="str">
            <v>URBIN, Alaia</v>
          </cell>
          <cell r="D20" t="str">
            <v>J/S F</v>
          </cell>
          <cell r="E20">
            <v>2000</v>
          </cell>
          <cell r="F20" t="str">
            <v>800m</v>
          </cell>
          <cell r="G20" t="str">
            <v>Longueur</v>
          </cell>
        </row>
        <row r="21">
          <cell r="A21" t="str">
            <v>GE29</v>
          </cell>
          <cell r="B21" t="str">
            <v>KEMP, Lena</v>
          </cell>
          <cell r="D21" t="str">
            <v>J/S F</v>
          </cell>
          <cell r="E21">
            <v>2000</v>
          </cell>
          <cell r="F21" t="str">
            <v>Longueur</v>
          </cell>
          <cell r="G21" t="str">
            <v>Poids</v>
          </cell>
        </row>
        <row r="22">
          <cell r="A22" t="str">
            <v>GL01</v>
          </cell>
          <cell r="B22" t="str">
            <v>NEY, Jil</v>
          </cell>
          <cell r="D22" t="str">
            <v>J/S F</v>
          </cell>
          <cell r="E22">
            <v>1997</v>
          </cell>
          <cell r="F22" t="str">
            <v>800m</v>
          </cell>
        </row>
        <row r="23">
          <cell r="A23" t="str">
            <v>GL10</v>
          </cell>
          <cell r="B23" t="str">
            <v>REINERT, Véro</v>
          </cell>
          <cell r="D23" t="str">
            <v>Cadette</v>
          </cell>
          <cell r="E23">
            <v>2002</v>
          </cell>
          <cell r="F23" t="str">
            <v>100m</v>
          </cell>
        </row>
        <row r="24">
          <cell r="A24" t="str">
            <v>GL12</v>
          </cell>
          <cell r="B24" t="str">
            <v>RIES, Louise</v>
          </cell>
          <cell r="D24" t="str">
            <v>Min F</v>
          </cell>
          <cell r="E24">
            <v>2003</v>
          </cell>
          <cell r="F24" t="str">
            <v>75m</v>
          </cell>
          <cell r="G24" t="str">
            <v>Longueur</v>
          </cell>
          <cell r="I24" t="str">
            <v>Hauteur, Balle</v>
          </cell>
        </row>
        <row r="25">
          <cell r="A25" t="str">
            <v>GL13</v>
          </cell>
          <cell r="B25" t="str">
            <v>BUEKENS, Lynn</v>
          </cell>
          <cell r="D25" t="str">
            <v>Min F</v>
          </cell>
          <cell r="E25">
            <v>2003</v>
          </cell>
          <cell r="F25" t="str">
            <v>100m</v>
          </cell>
          <cell r="G25" t="str">
            <v>Longueur</v>
          </cell>
        </row>
        <row r="26">
          <cell r="A26" t="str">
            <v>GL14</v>
          </cell>
          <cell r="B26" t="str">
            <v>WOODHAM, Rebekka</v>
          </cell>
          <cell r="D26" t="str">
            <v>Cadette</v>
          </cell>
          <cell r="E26">
            <v>2002</v>
          </cell>
          <cell r="F26" t="str">
            <v>100m</v>
          </cell>
          <cell r="G26" t="str">
            <v>Longueur</v>
          </cell>
        </row>
        <row r="27">
          <cell r="A27" t="str">
            <v>HC03</v>
          </cell>
          <cell r="B27" t="str">
            <v>BOURSCHEID, Noémie</v>
          </cell>
          <cell r="D27" t="str">
            <v>Min F</v>
          </cell>
          <cell r="E27">
            <v>2003</v>
          </cell>
          <cell r="F27" t="str">
            <v>75m</v>
          </cell>
          <cell r="G27" t="str">
            <v>Hauteur</v>
          </cell>
        </row>
        <row r="28">
          <cell r="A28" t="str">
            <v>HC04</v>
          </cell>
          <cell r="B28" t="str">
            <v>HEINEN, Hannah</v>
          </cell>
          <cell r="D28" t="str">
            <v>Cadette</v>
          </cell>
          <cell r="E28">
            <v>2002</v>
          </cell>
          <cell r="F28" t="str">
            <v>400m</v>
          </cell>
          <cell r="G28" t="str">
            <v>Hauteur</v>
          </cell>
        </row>
        <row r="29">
          <cell r="A29" t="str">
            <v>HC05</v>
          </cell>
          <cell r="B29" t="str">
            <v>RAACH, Charlie</v>
          </cell>
          <cell r="D29" t="str">
            <v>Min F</v>
          </cell>
          <cell r="E29">
            <v>2004</v>
          </cell>
          <cell r="F29" t="str">
            <v>75m</v>
          </cell>
        </row>
        <row r="30">
          <cell r="A30" t="str">
            <v>HC07</v>
          </cell>
          <cell r="B30" t="str">
            <v>HOUOT, Jenny</v>
          </cell>
          <cell r="D30" t="str">
            <v>J/S F</v>
          </cell>
          <cell r="E30">
            <v>1999</v>
          </cell>
          <cell r="F30" t="str">
            <v>800m</v>
          </cell>
          <cell r="G30" t="str">
            <v>Longueur</v>
          </cell>
        </row>
        <row r="31">
          <cell r="A31" t="str">
            <v>MA12</v>
          </cell>
          <cell r="B31" t="str">
            <v>WENGLER, Kim</v>
          </cell>
          <cell r="C31" t="str">
            <v>LAML</v>
          </cell>
          <cell r="D31" t="str">
            <v>Min F</v>
          </cell>
          <cell r="E31">
            <v>2003</v>
          </cell>
          <cell r="F31" t="str">
            <v>1000m</v>
          </cell>
          <cell r="G31" t="str">
            <v>Longueur</v>
          </cell>
          <cell r="I31" t="str">
            <v>Relais</v>
          </cell>
        </row>
        <row r="32">
          <cell r="A32" t="str">
            <v>MA15</v>
          </cell>
          <cell r="B32" t="str">
            <v>EISCHEN, Cloe</v>
          </cell>
          <cell r="C32" t="str">
            <v>LAML</v>
          </cell>
          <cell r="D32" t="str">
            <v>J/S F</v>
          </cell>
          <cell r="E32">
            <v>2000</v>
          </cell>
          <cell r="F32" t="str">
            <v>400m</v>
          </cell>
          <cell r="I32" t="str">
            <v>Relais</v>
          </cell>
        </row>
        <row r="33">
          <cell r="A33" t="str">
            <v>MA16</v>
          </cell>
          <cell r="B33" t="str">
            <v>OMS, Joanne</v>
          </cell>
          <cell r="C33" t="str">
            <v>LAML</v>
          </cell>
          <cell r="D33" t="str">
            <v>Min F</v>
          </cell>
          <cell r="E33">
            <v>2003</v>
          </cell>
          <cell r="F33" t="str">
            <v>75m</v>
          </cell>
          <cell r="G33" t="str">
            <v>Longueur</v>
          </cell>
          <cell r="I33" t="str">
            <v>Balle, Relais</v>
          </cell>
        </row>
        <row r="34">
          <cell r="A34" t="str">
            <v>MA17</v>
          </cell>
          <cell r="B34" t="str">
            <v>OMS, Robine</v>
          </cell>
          <cell r="D34" t="str">
            <v>Min F</v>
          </cell>
          <cell r="E34">
            <v>2003</v>
          </cell>
          <cell r="F34" t="str">
            <v>75m</v>
          </cell>
          <cell r="G34" t="str">
            <v>Balle</v>
          </cell>
          <cell r="I34" t="str">
            <v>Lonueur</v>
          </cell>
        </row>
        <row r="35">
          <cell r="A35" t="str">
            <v>MA18</v>
          </cell>
          <cell r="B35" t="str">
            <v>SMITH, Evie</v>
          </cell>
          <cell r="C35" t="str">
            <v>LAML</v>
          </cell>
          <cell r="D35" t="str">
            <v>Cadette</v>
          </cell>
          <cell r="E35">
            <v>2002</v>
          </cell>
          <cell r="F35" t="str">
            <v>100m</v>
          </cell>
          <cell r="G35" t="str">
            <v>Longueur</v>
          </cell>
          <cell r="I35" t="str">
            <v>Relais</v>
          </cell>
        </row>
        <row r="36">
          <cell r="A36" t="str">
            <v>MA19</v>
          </cell>
          <cell r="B36" t="str">
            <v>LASSINE, Laure</v>
          </cell>
          <cell r="D36" t="str">
            <v>Min F</v>
          </cell>
          <cell r="E36">
            <v>2003</v>
          </cell>
          <cell r="F36" t="str">
            <v>Hauteur</v>
          </cell>
        </row>
        <row r="37">
          <cell r="A37" t="str">
            <v>MA21</v>
          </cell>
          <cell r="B37" t="str">
            <v>LANNERS, Camille</v>
          </cell>
          <cell r="D37" t="str">
            <v>J/S F</v>
          </cell>
          <cell r="E37">
            <v>1999</v>
          </cell>
          <cell r="F37" t="str">
            <v>Longueur</v>
          </cell>
          <cell r="G37" t="str">
            <v>Poids</v>
          </cell>
        </row>
        <row r="38">
          <cell r="A38" t="str">
            <v>MA22</v>
          </cell>
          <cell r="B38" t="str">
            <v>MORAIS, Jana</v>
          </cell>
          <cell r="C38" t="str">
            <v>LAML</v>
          </cell>
          <cell r="D38" t="str">
            <v>J/S F</v>
          </cell>
          <cell r="E38">
            <v>2000</v>
          </cell>
          <cell r="F38" t="str">
            <v>100m</v>
          </cell>
          <cell r="I38" t="str">
            <v>Relais</v>
          </cell>
        </row>
        <row r="39">
          <cell r="A39" t="str">
            <v>MR10</v>
          </cell>
          <cell r="B39" t="str">
            <v>DROSTE, Helena</v>
          </cell>
          <cell r="D39" t="str">
            <v>Min F</v>
          </cell>
          <cell r="E39">
            <v>2004</v>
          </cell>
          <cell r="F39" t="str">
            <v>1000m</v>
          </cell>
          <cell r="G39" t="str">
            <v>Hauteur</v>
          </cell>
        </row>
        <row r="40">
          <cell r="A40" t="str">
            <v>MR11</v>
          </cell>
          <cell r="B40" t="str">
            <v>KIEFFER, Lena</v>
          </cell>
          <cell r="D40" t="str">
            <v>Cadette</v>
          </cell>
          <cell r="E40">
            <v>2001</v>
          </cell>
          <cell r="F40" t="str">
            <v>400m</v>
          </cell>
        </row>
        <row r="41">
          <cell r="A41" t="str">
            <v>MR12</v>
          </cell>
          <cell r="B41" t="str">
            <v>HAVE, Mara</v>
          </cell>
          <cell r="D41" t="str">
            <v>Cadette</v>
          </cell>
          <cell r="E41">
            <v>2002</v>
          </cell>
          <cell r="F41" t="str">
            <v>800m</v>
          </cell>
        </row>
        <row r="42">
          <cell r="A42" t="str">
            <v>MR96</v>
          </cell>
          <cell r="B42" t="str">
            <v>LAMESCH, Lili</v>
          </cell>
          <cell r="D42" t="str">
            <v>Cadette</v>
          </cell>
          <cell r="E42">
            <v>2002</v>
          </cell>
          <cell r="F42" t="str">
            <v>Longueur</v>
          </cell>
          <cell r="G42" t="str">
            <v>Poids</v>
          </cell>
        </row>
        <row r="43">
          <cell r="A43" t="str">
            <v>MR98</v>
          </cell>
          <cell r="B43" t="str">
            <v>BAULESCH, Anna</v>
          </cell>
          <cell r="D43" t="str">
            <v>Min F</v>
          </cell>
          <cell r="E43">
            <v>2003</v>
          </cell>
          <cell r="F43" t="str">
            <v>Balle</v>
          </cell>
        </row>
        <row r="44">
          <cell r="A44" t="str">
            <v>NL01</v>
          </cell>
          <cell r="B44" t="str">
            <v>FUNCK, Ada</v>
          </cell>
          <cell r="D44" t="str">
            <v>Cadette</v>
          </cell>
          <cell r="E44">
            <v>2001</v>
          </cell>
          <cell r="F44" t="str">
            <v>Poids</v>
          </cell>
        </row>
        <row r="45">
          <cell r="A45" t="str">
            <v>NL02</v>
          </cell>
          <cell r="B45" t="str">
            <v>HOFFMANN, Anna-Katharina</v>
          </cell>
          <cell r="D45" t="str">
            <v>Cadette</v>
          </cell>
          <cell r="E45">
            <v>2002</v>
          </cell>
          <cell r="F45" t="str">
            <v>400m</v>
          </cell>
        </row>
        <row r="46">
          <cell r="A46" t="str">
            <v>SL01</v>
          </cell>
          <cell r="B46" t="str">
            <v>PASTORET, Lisa</v>
          </cell>
          <cell r="D46" t="str">
            <v>J/S F</v>
          </cell>
          <cell r="E46">
            <v>1999</v>
          </cell>
          <cell r="F46" t="str">
            <v>100m</v>
          </cell>
          <cell r="G46" t="str">
            <v>Longueur</v>
          </cell>
          <cell r="I46" t="str">
            <v>Hauteur</v>
          </cell>
        </row>
        <row r="47">
          <cell r="A47" t="str">
            <v>SL08</v>
          </cell>
          <cell r="B47" t="str">
            <v>HAVE, Yana</v>
          </cell>
          <cell r="D47" t="str">
            <v>J/S F</v>
          </cell>
          <cell r="E47">
            <v>1999</v>
          </cell>
          <cell r="F47" t="str">
            <v>400m</v>
          </cell>
        </row>
        <row r="48">
          <cell r="A48" t="str">
            <v>SL09</v>
          </cell>
          <cell r="B48" t="str">
            <v>MARXEN, Mara</v>
          </cell>
          <cell r="D48" t="str">
            <v>Cadette</v>
          </cell>
          <cell r="E48">
            <v>2002</v>
          </cell>
          <cell r="F48" t="str">
            <v>800m</v>
          </cell>
        </row>
        <row r="49">
          <cell r="A49" t="str">
            <v>SL11</v>
          </cell>
          <cell r="B49" t="str">
            <v>GOY, Fanny</v>
          </cell>
          <cell r="D49" t="str">
            <v>J/S F</v>
          </cell>
          <cell r="E49">
            <v>1999</v>
          </cell>
          <cell r="F49" t="str">
            <v>800m</v>
          </cell>
        </row>
        <row r="50">
          <cell r="A50" t="str">
            <v>SL12</v>
          </cell>
          <cell r="B50" t="str">
            <v>BERTEMES, Ann</v>
          </cell>
          <cell r="D50" t="str">
            <v>J/S F</v>
          </cell>
          <cell r="E50">
            <v>1998</v>
          </cell>
          <cell r="F50" t="str">
            <v>Poids</v>
          </cell>
        </row>
        <row r="51">
          <cell r="A51" t="str">
            <v>TL01</v>
          </cell>
          <cell r="B51" t="str">
            <v>NEU, Clara</v>
          </cell>
          <cell r="D51" t="str">
            <v>Cadette</v>
          </cell>
          <cell r="E51">
            <v>2002</v>
          </cell>
          <cell r="F51" t="str">
            <v>100m</v>
          </cell>
          <cell r="G51" t="str">
            <v>Longueur</v>
          </cell>
        </row>
        <row r="52">
          <cell r="A52" t="str">
            <v>TL02</v>
          </cell>
          <cell r="B52" t="str">
            <v>PARRUCCINI, Elisa</v>
          </cell>
          <cell r="D52" t="str">
            <v>Cadette</v>
          </cell>
          <cell r="E52">
            <v>2001</v>
          </cell>
          <cell r="F52" t="str">
            <v>100m</v>
          </cell>
          <cell r="G52" t="str">
            <v>Longueur</v>
          </cell>
        </row>
        <row r="53">
          <cell r="A53" t="str">
            <v>TL04</v>
          </cell>
          <cell r="B53" t="str">
            <v>DROUET, Lisa</v>
          </cell>
          <cell r="D53" t="str">
            <v>J/S F</v>
          </cell>
          <cell r="E53">
            <v>2000</v>
          </cell>
          <cell r="F53" t="str">
            <v>800m</v>
          </cell>
          <cell r="G53" t="str">
            <v>Longueur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4"/>
  <sheetViews>
    <sheetView tabSelected="1" zoomScalePageLayoutView="0" workbookViewId="0" topLeftCell="A1">
      <selection activeCell="D142" sqref="D142:H142"/>
    </sheetView>
  </sheetViews>
  <sheetFormatPr defaultColWidth="11.421875" defaultRowHeight="15"/>
  <cols>
    <col min="1" max="2" width="11.421875" style="0" customWidth="1"/>
    <col min="3" max="3" width="15.00390625" style="5" customWidth="1"/>
    <col min="4" max="4" width="21.140625" style="6" customWidth="1"/>
    <col min="5" max="8" width="11.421875" style="5" customWidth="1"/>
  </cols>
  <sheetData>
    <row r="1" spans="2:8" s="1" customFormat="1" ht="21">
      <c r="B1" s="1" t="s">
        <v>152</v>
      </c>
      <c r="C1" s="2"/>
      <c r="D1" s="3"/>
      <c r="E1" s="2"/>
      <c r="F1" s="4"/>
      <c r="G1" s="4"/>
      <c r="H1" s="2"/>
    </row>
    <row r="3" spans="2:8" ht="15">
      <c r="B3" s="7" t="s">
        <v>0</v>
      </c>
      <c r="C3" s="8" t="s">
        <v>1</v>
      </c>
      <c r="D3" s="9" t="s">
        <v>2</v>
      </c>
      <c r="E3" s="10">
        <v>1</v>
      </c>
      <c r="F3" s="10"/>
      <c r="G3" s="10"/>
      <c r="H3" s="10"/>
    </row>
    <row r="4" spans="2:8" ht="15">
      <c r="B4" s="10" t="s">
        <v>3</v>
      </c>
      <c r="C4" s="10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</row>
    <row r="5" spans="2:8" ht="15">
      <c r="B5" s="199">
        <v>4</v>
      </c>
      <c r="C5" s="200" t="s">
        <v>10</v>
      </c>
      <c r="D5" s="201" t="s">
        <v>11</v>
      </c>
      <c r="E5" s="202" t="s">
        <v>12</v>
      </c>
      <c r="F5" s="203">
        <v>1</v>
      </c>
      <c r="G5" s="204">
        <v>9.88</v>
      </c>
      <c r="H5" s="203">
        <v>544.4080480922585</v>
      </c>
    </row>
    <row r="6" spans="2:8" ht="15">
      <c r="B6" s="199">
        <v>3</v>
      </c>
      <c r="C6" s="11" t="s">
        <v>13</v>
      </c>
      <c r="D6" s="12" t="s">
        <v>14</v>
      </c>
      <c r="E6" s="13" t="s">
        <v>12</v>
      </c>
      <c r="F6" s="14">
        <v>2</v>
      </c>
      <c r="G6" s="15">
        <v>10.9</v>
      </c>
      <c r="H6" s="14">
        <v>436.7778704475952</v>
      </c>
    </row>
    <row r="7" spans="2:8" ht="15">
      <c r="B7" s="199">
        <v>2</v>
      </c>
      <c r="C7" s="200" t="s">
        <v>15</v>
      </c>
      <c r="D7" s="201" t="s">
        <v>16</v>
      </c>
      <c r="E7" s="202" t="s">
        <v>12</v>
      </c>
      <c r="F7" s="203">
        <v>3</v>
      </c>
      <c r="G7" s="204">
        <v>10.95</v>
      </c>
      <c r="H7" s="203">
        <v>432.0174346201744</v>
      </c>
    </row>
    <row r="8" spans="2:8" ht="15">
      <c r="B8" s="199">
        <v>6</v>
      </c>
      <c r="C8" s="11" t="s">
        <v>17</v>
      </c>
      <c r="D8" s="12" t="s">
        <v>18</v>
      </c>
      <c r="E8" s="13" t="s">
        <v>12</v>
      </c>
      <c r="F8" s="14">
        <v>4</v>
      </c>
      <c r="G8" s="15">
        <v>11.1</v>
      </c>
      <c r="H8" s="14">
        <v>417.993447993448</v>
      </c>
    </row>
    <row r="9" spans="2:8" ht="15">
      <c r="B9" s="199">
        <v>5</v>
      </c>
      <c r="C9" s="200" t="s">
        <v>19</v>
      </c>
      <c r="D9" s="201" t="s">
        <v>20</v>
      </c>
      <c r="E9" s="202" t="s">
        <v>12</v>
      </c>
      <c r="F9" s="203">
        <v>5</v>
      </c>
      <c r="G9" s="204">
        <v>11.7</v>
      </c>
      <c r="H9" s="203">
        <v>365.4933954933955</v>
      </c>
    </row>
    <row r="11" spans="2:8" s="16" customFormat="1" ht="15">
      <c r="B11" s="10" t="s">
        <v>0</v>
      </c>
      <c r="C11" s="8" t="s">
        <v>21</v>
      </c>
      <c r="D11" s="9" t="s">
        <v>2</v>
      </c>
      <c r="E11" s="10">
        <v>1</v>
      </c>
      <c r="F11" s="10"/>
      <c r="G11" s="10"/>
      <c r="H11" s="10"/>
    </row>
    <row r="12" spans="2:8" s="16" customFormat="1" ht="15">
      <c r="B12" s="10" t="s">
        <v>3</v>
      </c>
      <c r="C12" s="10" t="s">
        <v>4</v>
      </c>
      <c r="D12" s="9" t="s">
        <v>5</v>
      </c>
      <c r="E12" s="10" t="s">
        <v>6</v>
      </c>
      <c r="F12" s="10" t="s">
        <v>7</v>
      </c>
      <c r="G12" s="10" t="s">
        <v>8</v>
      </c>
      <c r="H12" s="10" t="s">
        <v>9</v>
      </c>
    </row>
    <row r="13" spans="2:8" ht="15">
      <c r="B13" s="17"/>
      <c r="C13" s="200" t="s">
        <v>22</v>
      </c>
      <c r="D13" s="201" t="s">
        <v>23</v>
      </c>
      <c r="E13" s="202" t="s">
        <v>24</v>
      </c>
      <c r="F13" s="203">
        <v>1</v>
      </c>
      <c r="G13" s="204">
        <v>11.49</v>
      </c>
      <c r="H13" s="203">
        <v>645.2988448921367</v>
      </c>
    </row>
    <row r="14" spans="2:8" ht="15">
      <c r="B14" s="17"/>
      <c r="C14" s="200" t="s">
        <v>25</v>
      </c>
      <c r="D14" s="201" t="s">
        <v>26</v>
      </c>
      <c r="E14" s="202" t="s">
        <v>24</v>
      </c>
      <c r="F14" s="203">
        <v>2</v>
      </c>
      <c r="G14" s="204">
        <v>11.74</v>
      </c>
      <c r="H14" s="203">
        <v>617.8827757225084</v>
      </c>
    </row>
    <row r="15" spans="2:8" ht="15">
      <c r="B15" s="17"/>
      <c r="C15" s="11" t="s">
        <v>27</v>
      </c>
      <c r="D15" s="12" t="s">
        <v>28</v>
      </c>
      <c r="E15" s="13" t="s">
        <v>24</v>
      </c>
      <c r="F15" s="14">
        <v>3</v>
      </c>
      <c r="G15" s="15">
        <v>11.84</v>
      </c>
      <c r="H15" s="14">
        <v>607.2405245482167</v>
      </c>
    </row>
    <row r="16" spans="2:8" ht="15">
      <c r="B16" s="17"/>
      <c r="C16" s="11" t="s">
        <v>29</v>
      </c>
      <c r="D16" s="12" t="s">
        <v>30</v>
      </c>
      <c r="E16" s="13" t="s">
        <v>24</v>
      </c>
      <c r="F16" s="14">
        <v>4</v>
      </c>
      <c r="G16" s="15">
        <v>11.86</v>
      </c>
      <c r="H16" s="14">
        <v>605.1336100661563</v>
      </c>
    </row>
    <row r="17" spans="2:8" ht="15">
      <c r="B17" s="17"/>
      <c r="C17" s="200" t="s">
        <v>31</v>
      </c>
      <c r="D17" s="201" t="s">
        <v>32</v>
      </c>
      <c r="E17" s="202" t="s">
        <v>24</v>
      </c>
      <c r="F17" s="203">
        <v>5</v>
      </c>
      <c r="G17" s="204">
        <v>11.95</v>
      </c>
      <c r="H17" s="203">
        <v>595.7397687603673</v>
      </c>
    </row>
    <row r="18" spans="2:8" ht="15">
      <c r="B18" s="17"/>
      <c r="C18" s="200" t="s">
        <v>33</v>
      </c>
      <c r="D18" s="201" t="s">
        <v>34</v>
      </c>
      <c r="E18" s="202" t="s">
        <v>24</v>
      </c>
      <c r="F18" s="203">
        <v>6</v>
      </c>
      <c r="G18" s="204">
        <v>12.11</v>
      </c>
      <c r="H18" s="203">
        <v>579.384366189613</v>
      </c>
    </row>
    <row r="19" spans="2:8" ht="15">
      <c r="B19" s="17"/>
      <c r="C19" s="11" t="s">
        <v>35</v>
      </c>
      <c r="D19" s="12" t="s">
        <v>36</v>
      </c>
      <c r="E19" s="13" t="s">
        <v>24</v>
      </c>
      <c r="F19" s="14">
        <v>7</v>
      </c>
      <c r="G19" s="15">
        <v>12.13</v>
      </c>
      <c r="H19" s="14">
        <v>577.3702785894427</v>
      </c>
    </row>
    <row r="20" spans="2:8" ht="15">
      <c r="B20" s="17"/>
      <c r="C20" s="11" t="s">
        <v>37</v>
      </c>
      <c r="D20" s="12" t="s">
        <v>38</v>
      </c>
      <c r="E20" s="13" t="s">
        <v>24</v>
      </c>
      <c r="F20" s="14">
        <v>8</v>
      </c>
      <c r="G20" s="15">
        <v>12.65</v>
      </c>
      <c r="H20" s="14">
        <v>527.2393993965899</v>
      </c>
    </row>
    <row r="21" spans="2:8" ht="15">
      <c r="B21" s="17"/>
      <c r="C21" s="11" t="s">
        <v>39</v>
      </c>
      <c r="D21" s="12" t="s">
        <v>40</v>
      </c>
      <c r="E21" s="13" t="s">
        <v>24</v>
      </c>
      <c r="F21" s="14">
        <v>9</v>
      </c>
      <c r="G21" s="15">
        <v>12.72</v>
      </c>
      <c r="H21" s="14">
        <v>520.8040266458262</v>
      </c>
    </row>
    <row r="22" spans="2:8" ht="15">
      <c r="B22" s="17"/>
      <c r="C22" s="11" t="s">
        <v>41</v>
      </c>
      <c r="D22" s="12" t="s">
        <v>42</v>
      </c>
      <c r="E22" s="13" t="s">
        <v>24</v>
      </c>
      <c r="F22" s="14">
        <v>10</v>
      </c>
      <c r="G22" s="15">
        <v>12.73</v>
      </c>
      <c r="H22" s="14">
        <v>519.8904651454653</v>
      </c>
    </row>
    <row r="23" spans="2:8" ht="15">
      <c r="B23" s="17"/>
      <c r="C23" s="11" t="s">
        <v>43</v>
      </c>
      <c r="D23" s="12" t="s">
        <v>44</v>
      </c>
      <c r="E23" s="13" t="s">
        <v>24</v>
      </c>
      <c r="F23" s="14">
        <v>11</v>
      </c>
      <c r="G23" s="15">
        <v>12.77</v>
      </c>
      <c r="H23" s="14">
        <v>516.2505270766821</v>
      </c>
    </row>
    <row r="24" spans="2:8" ht="15">
      <c r="B24" s="17"/>
      <c r="C24" s="11" t="s">
        <v>45</v>
      </c>
      <c r="D24" s="12" t="s">
        <v>46</v>
      </c>
      <c r="E24" s="13" t="s">
        <v>24</v>
      </c>
      <c r="F24" s="14">
        <v>12</v>
      </c>
      <c r="G24" s="15">
        <v>13.02</v>
      </c>
      <c r="H24" s="14">
        <v>494.0076259555167</v>
      </c>
    </row>
    <row r="25" spans="2:8" ht="15">
      <c r="B25" s="17"/>
      <c r="C25" s="11" t="s">
        <v>47</v>
      </c>
      <c r="D25" s="12" t="s">
        <v>48</v>
      </c>
      <c r="E25" s="13" t="s">
        <v>24</v>
      </c>
      <c r="F25" s="14">
        <v>13</v>
      </c>
      <c r="G25" s="15">
        <v>13.06</v>
      </c>
      <c r="H25" s="14">
        <v>490.52778709098646</v>
      </c>
    </row>
    <row r="26" spans="2:8" ht="15">
      <c r="B26" s="17"/>
      <c r="C26" s="11" t="s">
        <v>49</v>
      </c>
      <c r="D26" s="12" t="s">
        <v>50</v>
      </c>
      <c r="E26" s="13" t="s">
        <v>24</v>
      </c>
      <c r="F26" s="14">
        <v>14</v>
      </c>
      <c r="G26" s="15">
        <v>13.78</v>
      </c>
      <c r="H26" s="14">
        <v>431.34527357202364</v>
      </c>
    </row>
    <row r="27" spans="2:8" ht="15">
      <c r="B27" s="17"/>
      <c r="C27" s="11" t="s">
        <v>51</v>
      </c>
      <c r="D27" s="12" t="s">
        <v>52</v>
      </c>
      <c r="E27" s="13" t="s">
        <v>24</v>
      </c>
      <c r="F27" s="14">
        <v>15</v>
      </c>
      <c r="G27" s="15">
        <v>14.04</v>
      </c>
      <c r="H27" s="14">
        <v>411.46555066673415</v>
      </c>
    </row>
    <row r="28" spans="2:8" ht="15">
      <c r="B28" s="17"/>
      <c r="C28" s="11" t="s">
        <v>53</v>
      </c>
      <c r="D28" s="12" t="s">
        <v>54</v>
      </c>
      <c r="E28" s="13" t="s">
        <v>24</v>
      </c>
      <c r="F28" s="14">
        <v>16</v>
      </c>
      <c r="G28" s="15">
        <v>14.23</v>
      </c>
      <c r="H28" s="14">
        <v>397.3974684702291</v>
      </c>
    </row>
    <row r="30" spans="2:8" s="16" customFormat="1" ht="15">
      <c r="B30" s="7" t="s">
        <v>0</v>
      </c>
      <c r="C30" s="8" t="s">
        <v>55</v>
      </c>
      <c r="D30" s="9" t="s">
        <v>2</v>
      </c>
      <c r="E30" s="10">
        <v>1</v>
      </c>
      <c r="F30" s="10"/>
      <c r="G30" s="10"/>
      <c r="H30" s="10"/>
    </row>
    <row r="31" spans="2:8" s="16" customFormat="1" ht="15">
      <c r="B31" s="7" t="s">
        <v>3</v>
      </c>
      <c r="C31" s="10" t="s">
        <v>4</v>
      </c>
      <c r="D31" s="9" t="s">
        <v>5</v>
      </c>
      <c r="E31" s="10" t="s">
        <v>6</v>
      </c>
      <c r="F31" s="10" t="s">
        <v>7</v>
      </c>
      <c r="G31" s="10" t="s">
        <v>8</v>
      </c>
      <c r="H31" s="10" t="s">
        <v>9</v>
      </c>
    </row>
    <row r="32" spans="2:8" ht="15">
      <c r="B32" s="17">
        <v>4</v>
      </c>
      <c r="C32" s="11" t="s">
        <v>56</v>
      </c>
      <c r="D32" s="12" t="s">
        <v>57</v>
      </c>
      <c r="E32" s="13" t="s">
        <v>58</v>
      </c>
      <c r="F32" s="14">
        <v>1</v>
      </c>
      <c r="G32" s="15">
        <v>11.81</v>
      </c>
      <c r="H32" s="14">
        <v>610.4142763378742</v>
      </c>
    </row>
    <row r="33" spans="2:8" ht="15.75">
      <c r="B33" s="17">
        <v>3</v>
      </c>
      <c r="C33" s="200" t="s">
        <v>59</v>
      </c>
      <c r="D33" s="201" t="s">
        <v>60</v>
      </c>
      <c r="E33" s="202" t="s">
        <v>58</v>
      </c>
      <c r="F33" s="203">
        <v>2</v>
      </c>
      <c r="G33" s="205">
        <v>12.14</v>
      </c>
      <c r="H33" s="203">
        <v>576.3657233654698</v>
      </c>
    </row>
    <row r="34" spans="2:8" ht="15">
      <c r="B34" s="17">
        <v>5</v>
      </c>
      <c r="C34" s="11" t="s">
        <v>61</v>
      </c>
      <c r="D34" s="12" t="s">
        <v>62</v>
      </c>
      <c r="E34" s="13" t="s">
        <v>58</v>
      </c>
      <c r="F34" s="14">
        <v>3</v>
      </c>
      <c r="G34" s="15">
        <v>12.3</v>
      </c>
      <c r="H34" s="14">
        <v>560.5149853273679</v>
      </c>
    </row>
    <row r="35" spans="2:8" ht="15">
      <c r="B35" s="17">
        <v>7</v>
      </c>
      <c r="C35" s="11" t="s">
        <v>63</v>
      </c>
      <c r="D35" s="12" t="s">
        <v>64</v>
      </c>
      <c r="E35" s="13" t="s">
        <v>58</v>
      </c>
      <c r="F35" s="14">
        <v>4</v>
      </c>
      <c r="G35" s="19">
        <v>12.52</v>
      </c>
      <c r="H35" s="14">
        <v>539.3817229710569</v>
      </c>
    </row>
    <row r="36" spans="2:8" ht="15">
      <c r="B36" s="17">
        <v>6</v>
      </c>
      <c r="C36" s="11" t="s">
        <v>65</v>
      </c>
      <c r="D36" s="12" t="s">
        <v>66</v>
      </c>
      <c r="E36" s="13" t="s">
        <v>58</v>
      </c>
      <c r="F36" s="14">
        <v>5</v>
      </c>
      <c r="G36" s="15">
        <v>12.78</v>
      </c>
      <c r="H36" s="14">
        <v>515.3441027493031</v>
      </c>
    </row>
    <row r="37" spans="2:8" ht="15">
      <c r="B37" s="17">
        <v>2</v>
      </c>
      <c r="C37" s="11" t="s">
        <v>67</v>
      </c>
      <c r="D37" s="12" t="s">
        <v>68</v>
      </c>
      <c r="E37" s="13" t="s">
        <v>58</v>
      </c>
      <c r="F37" s="14">
        <v>6</v>
      </c>
      <c r="G37" s="15">
        <v>12.8</v>
      </c>
      <c r="H37" s="14">
        <v>513.5355029585799</v>
      </c>
    </row>
    <row r="38" spans="2:8" ht="15">
      <c r="B38" s="17">
        <v>5</v>
      </c>
      <c r="C38" s="11" t="s">
        <v>69</v>
      </c>
      <c r="D38" s="12" t="s">
        <v>70</v>
      </c>
      <c r="E38" s="13" t="s">
        <v>58</v>
      </c>
      <c r="F38" s="14">
        <v>7</v>
      </c>
      <c r="G38" s="15">
        <v>13.24</v>
      </c>
      <c r="H38" s="14">
        <v>475.1287116323137</v>
      </c>
    </row>
    <row r="39" spans="2:8" ht="15.75">
      <c r="B39" s="17">
        <v>7</v>
      </c>
      <c r="C39" s="11" t="s">
        <v>71</v>
      </c>
      <c r="D39" s="12" t="s">
        <v>72</v>
      </c>
      <c r="E39" s="13" t="s">
        <v>58</v>
      </c>
      <c r="F39" s="14">
        <v>8</v>
      </c>
      <c r="G39" s="18">
        <v>13.36</v>
      </c>
      <c r="H39" s="14">
        <v>465.0931864082486</v>
      </c>
    </row>
    <row r="40" spans="2:8" ht="15">
      <c r="B40" s="17">
        <v>3</v>
      </c>
      <c r="C40" s="11" t="s">
        <v>73</v>
      </c>
      <c r="D40" s="12" t="s">
        <v>74</v>
      </c>
      <c r="E40" s="13" t="s">
        <v>58</v>
      </c>
      <c r="F40" s="14">
        <v>9</v>
      </c>
      <c r="G40" s="15">
        <v>13.43</v>
      </c>
      <c r="H40" s="14">
        <v>459.3219498869879</v>
      </c>
    </row>
    <row r="41" spans="2:8" ht="15">
      <c r="B41" s="17">
        <v>6</v>
      </c>
      <c r="C41" s="11" t="s">
        <v>75</v>
      </c>
      <c r="D41" s="12" t="s">
        <v>76</v>
      </c>
      <c r="E41" s="13" t="s">
        <v>58</v>
      </c>
      <c r="F41" s="14">
        <v>10</v>
      </c>
      <c r="G41" s="15">
        <v>13.45</v>
      </c>
      <c r="H41" s="14">
        <v>457.6840588636413</v>
      </c>
    </row>
    <row r="42" spans="2:8" ht="15">
      <c r="B42" s="17">
        <v>2</v>
      </c>
      <c r="C42" s="11" t="s">
        <v>77</v>
      </c>
      <c r="D42" s="12" t="s">
        <v>78</v>
      </c>
      <c r="E42" s="13" t="s">
        <v>58</v>
      </c>
      <c r="F42" s="14">
        <v>11</v>
      </c>
      <c r="G42" s="20">
        <v>14.36</v>
      </c>
      <c r="H42" s="14">
        <v>387.98643503486016</v>
      </c>
    </row>
    <row r="43" spans="2:8" ht="15">
      <c r="B43" s="17">
        <v>4</v>
      </c>
      <c r="C43" s="11" t="s">
        <v>79</v>
      </c>
      <c r="D43" s="12" t="s">
        <v>80</v>
      </c>
      <c r="E43" s="13" t="s">
        <v>58</v>
      </c>
      <c r="F43" s="14">
        <v>12</v>
      </c>
      <c r="G43" s="15">
        <v>14.71</v>
      </c>
      <c r="H43" s="14">
        <v>363.4758184868</v>
      </c>
    </row>
    <row r="45" spans="2:8" s="16" customFormat="1" ht="15">
      <c r="B45" s="7" t="s">
        <v>0</v>
      </c>
      <c r="C45" s="8" t="s">
        <v>81</v>
      </c>
      <c r="D45" s="9" t="s">
        <v>2</v>
      </c>
      <c r="E45" s="10">
        <v>1</v>
      </c>
      <c r="F45" s="21">
        <v>0.6458333333333334</v>
      </c>
      <c r="G45" s="21"/>
      <c r="H45" s="10"/>
    </row>
    <row r="46" spans="2:8" s="16" customFormat="1" ht="15">
      <c r="B46" s="7" t="s">
        <v>3</v>
      </c>
      <c r="C46" s="10" t="s">
        <v>4</v>
      </c>
      <c r="D46" s="9" t="s">
        <v>5</v>
      </c>
      <c r="E46" s="10" t="s">
        <v>6</v>
      </c>
      <c r="F46" s="10" t="s">
        <v>7</v>
      </c>
      <c r="G46" s="10" t="s">
        <v>8</v>
      </c>
      <c r="H46" s="10" t="s">
        <v>9</v>
      </c>
    </row>
    <row r="47" spans="2:8" ht="15">
      <c r="B47" s="17">
        <v>2</v>
      </c>
      <c r="C47" s="11" t="s">
        <v>82</v>
      </c>
      <c r="D47" s="12" t="s">
        <v>83</v>
      </c>
      <c r="E47" s="13" t="s">
        <v>58</v>
      </c>
      <c r="F47" s="14">
        <v>1</v>
      </c>
      <c r="G47" s="15">
        <v>53.71</v>
      </c>
      <c r="H47" s="14">
        <v>625.7545695952502</v>
      </c>
    </row>
    <row r="48" spans="2:8" ht="15">
      <c r="B48" s="17">
        <v>3</v>
      </c>
      <c r="C48" s="11" t="s">
        <v>84</v>
      </c>
      <c r="D48" s="12" t="s">
        <v>85</v>
      </c>
      <c r="E48" s="13" t="s">
        <v>58</v>
      </c>
      <c r="F48" s="14">
        <v>2</v>
      </c>
      <c r="G48" s="15">
        <v>58.72</v>
      </c>
      <c r="H48" s="14">
        <v>537.0096509521562</v>
      </c>
    </row>
    <row r="50" spans="2:8" s="16" customFormat="1" ht="15">
      <c r="B50" s="7" t="s">
        <v>0</v>
      </c>
      <c r="C50" s="8" t="s">
        <v>86</v>
      </c>
      <c r="D50" s="9" t="s">
        <v>2</v>
      </c>
      <c r="E50" s="10">
        <v>2</v>
      </c>
      <c r="F50" s="21">
        <v>0.6458333333333334</v>
      </c>
      <c r="G50" s="21"/>
      <c r="H50" s="10"/>
    </row>
    <row r="51" spans="2:8" s="16" customFormat="1" ht="15">
      <c r="B51" s="7" t="s">
        <v>3</v>
      </c>
      <c r="C51" s="10" t="s">
        <v>4</v>
      </c>
      <c r="D51" s="9" t="s">
        <v>5</v>
      </c>
      <c r="E51" s="10" t="s">
        <v>6</v>
      </c>
      <c r="F51" s="10" t="s">
        <v>7</v>
      </c>
      <c r="G51" s="10" t="s">
        <v>8</v>
      </c>
      <c r="H51" s="10" t="s">
        <v>9</v>
      </c>
    </row>
    <row r="52" spans="2:8" ht="15">
      <c r="B52" s="17">
        <v>2</v>
      </c>
      <c r="C52" s="11" t="s">
        <v>87</v>
      </c>
      <c r="D52" s="12" t="s">
        <v>88</v>
      </c>
      <c r="E52" s="13" t="s">
        <v>24</v>
      </c>
      <c r="F52" s="14">
        <v>1</v>
      </c>
      <c r="G52" s="15">
        <v>52.34</v>
      </c>
      <c r="H52" s="14">
        <v>652.9802451952531</v>
      </c>
    </row>
    <row r="53" spans="2:8" ht="15">
      <c r="B53" s="17">
        <v>3</v>
      </c>
      <c r="C53" s="200" t="s">
        <v>89</v>
      </c>
      <c r="D53" s="201" t="s">
        <v>90</v>
      </c>
      <c r="E53" s="202" t="s">
        <v>24</v>
      </c>
      <c r="F53" s="203">
        <v>2</v>
      </c>
      <c r="G53" s="204">
        <v>53.16</v>
      </c>
      <c r="H53" s="203">
        <v>636.5159884148625</v>
      </c>
    </row>
    <row r="54" spans="2:8" ht="15">
      <c r="B54" s="17">
        <v>6</v>
      </c>
      <c r="C54" s="11" t="s">
        <v>91</v>
      </c>
      <c r="D54" s="12" t="s">
        <v>92</v>
      </c>
      <c r="E54" s="13" t="s">
        <v>24</v>
      </c>
      <c r="F54" s="14">
        <v>3</v>
      </c>
      <c r="G54" s="15">
        <v>56.06</v>
      </c>
      <c r="H54" s="14">
        <v>582.152552034233</v>
      </c>
    </row>
    <row r="55" spans="2:8" ht="15">
      <c r="B55" s="17">
        <v>5</v>
      </c>
      <c r="C55" s="11" t="s">
        <v>93</v>
      </c>
      <c r="D55" s="12" t="s">
        <v>94</v>
      </c>
      <c r="E55" s="13" t="s">
        <v>24</v>
      </c>
      <c r="F55" s="14">
        <v>4</v>
      </c>
      <c r="G55" s="15">
        <v>61.14</v>
      </c>
      <c r="H55" s="14">
        <v>499.35220567138697</v>
      </c>
    </row>
    <row r="56" spans="2:8" ht="15">
      <c r="B56" s="17">
        <v>4</v>
      </c>
      <c r="C56" s="200" t="s">
        <v>95</v>
      </c>
      <c r="D56" s="201" t="s">
        <v>96</v>
      </c>
      <c r="E56" s="202" t="s">
        <v>24</v>
      </c>
      <c r="F56" s="203"/>
      <c r="G56" s="204" t="s">
        <v>97</v>
      </c>
      <c r="H56" s="203"/>
    </row>
    <row r="58" spans="2:8" s="16" customFormat="1" ht="15">
      <c r="B58" s="7" t="s">
        <v>0</v>
      </c>
      <c r="C58" s="8" t="s">
        <v>98</v>
      </c>
      <c r="D58" s="9" t="s">
        <v>2</v>
      </c>
      <c r="E58" s="10">
        <v>1</v>
      </c>
      <c r="F58" s="22"/>
      <c r="G58" s="22"/>
      <c r="H58" s="10"/>
    </row>
    <row r="59" spans="2:8" s="16" customFormat="1" ht="15">
      <c r="B59" s="7" t="s">
        <v>3</v>
      </c>
      <c r="C59" s="10" t="s">
        <v>4</v>
      </c>
      <c r="D59" s="9" t="s">
        <v>5</v>
      </c>
      <c r="E59" s="10" t="s">
        <v>6</v>
      </c>
      <c r="F59" s="10" t="s">
        <v>7</v>
      </c>
      <c r="G59" s="10" t="s">
        <v>8</v>
      </c>
      <c r="H59" s="10" t="s">
        <v>9</v>
      </c>
    </row>
    <row r="60" spans="2:8" ht="15">
      <c r="B60" s="17"/>
      <c r="C60" s="11" t="s">
        <v>99</v>
      </c>
      <c r="D60" s="12" t="s">
        <v>100</v>
      </c>
      <c r="E60" s="13" t="s">
        <v>58</v>
      </c>
      <c r="F60" s="14">
        <v>1</v>
      </c>
      <c r="G60" s="23">
        <v>0.0015800925925925924</v>
      </c>
      <c r="H60" s="14">
        <v>542.2881460042852</v>
      </c>
    </row>
    <row r="61" spans="2:8" ht="15">
      <c r="B61" s="17"/>
      <c r="C61" s="200" t="s">
        <v>101</v>
      </c>
      <c r="D61" s="201" t="s">
        <v>102</v>
      </c>
      <c r="E61" s="202" t="s">
        <v>58</v>
      </c>
      <c r="F61" s="203">
        <v>2</v>
      </c>
      <c r="G61" s="206">
        <v>0.0016743055555555556</v>
      </c>
      <c r="H61" s="203">
        <v>491.80779625487065</v>
      </c>
    </row>
    <row r="62" spans="2:8" ht="15">
      <c r="B62" s="17"/>
      <c r="C62" s="11" t="s">
        <v>103</v>
      </c>
      <c r="D62" s="12" t="s">
        <v>104</v>
      </c>
      <c r="E62" s="13" t="s">
        <v>58</v>
      </c>
      <c r="F62" s="14">
        <v>3</v>
      </c>
      <c r="G62" s="23">
        <v>0.001792939814814815</v>
      </c>
      <c r="H62" s="14">
        <v>435.73997142004595</v>
      </c>
    </row>
    <row r="63" spans="2:8" ht="15">
      <c r="B63" s="17"/>
      <c r="C63" s="11" t="s">
        <v>77</v>
      </c>
      <c r="D63" s="12" t="s">
        <v>78</v>
      </c>
      <c r="E63" s="13" t="s">
        <v>58</v>
      </c>
      <c r="F63" s="14">
        <v>4</v>
      </c>
      <c r="G63" s="23">
        <v>0.0018369212962962963</v>
      </c>
      <c r="H63" s="14">
        <v>416.7824465228319</v>
      </c>
    </row>
    <row r="64" spans="2:8" ht="15">
      <c r="B64" s="17"/>
      <c r="C64" s="11" t="s">
        <v>105</v>
      </c>
      <c r="D64" s="12" t="s">
        <v>106</v>
      </c>
      <c r="E64" s="13" t="s">
        <v>58</v>
      </c>
      <c r="F64" s="14">
        <v>5</v>
      </c>
      <c r="G64" s="23">
        <v>0.0019599537037037038</v>
      </c>
      <c r="H64" s="14">
        <v>372.550226051158</v>
      </c>
    </row>
    <row r="65" spans="2:8" ht="15">
      <c r="B65" s="17"/>
      <c r="C65" s="11" t="s">
        <v>79</v>
      </c>
      <c r="D65" s="12" t="s">
        <v>80</v>
      </c>
      <c r="E65" s="13" t="s">
        <v>58</v>
      </c>
      <c r="F65" s="14">
        <v>6</v>
      </c>
      <c r="G65" s="23">
        <v>0.0019747685185185185</v>
      </c>
      <c r="H65" s="14">
        <v>362.80456027001725</v>
      </c>
    </row>
    <row r="66" spans="4:8" ht="15">
      <c r="D66" s="24"/>
      <c r="E66" s="25"/>
      <c r="F66" s="26"/>
      <c r="G66" s="26"/>
      <c r="H66" s="26"/>
    </row>
    <row r="67" spans="2:8" s="16" customFormat="1" ht="15">
      <c r="B67" s="7" t="s">
        <v>0</v>
      </c>
      <c r="C67" s="8" t="s">
        <v>107</v>
      </c>
      <c r="D67" s="9" t="s">
        <v>2</v>
      </c>
      <c r="E67" s="10">
        <v>2</v>
      </c>
      <c r="F67" s="22"/>
      <c r="G67" s="22"/>
      <c r="H67" s="10"/>
    </row>
    <row r="68" spans="2:8" s="16" customFormat="1" ht="15">
      <c r="B68" s="7" t="s">
        <v>3</v>
      </c>
      <c r="C68" s="10" t="s">
        <v>4</v>
      </c>
      <c r="D68" s="9" t="s">
        <v>5</v>
      </c>
      <c r="E68" s="10" t="s">
        <v>6</v>
      </c>
      <c r="F68" s="10" t="s">
        <v>7</v>
      </c>
      <c r="G68" s="10" t="s">
        <v>8</v>
      </c>
      <c r="H68" s="10" t="s">
        <v>9</v>
      </c>
    </row>
    <row r="69" spans="2:8" ht="15">
      <c r="B69" s="17"/>
      <c r="C69" s="11" t="s">
        <v>108</v>
      </c>
      <c r="D69" s="12" t="s">
        <v>109</v>
      </c>
      <c r="E69" s="13" t="s">
        <v>24</v>
      </c>
      <c r="F69" s="14">
        <v>1</v>
      </c>
      <c r="G69" s="23">
        <v>0.0014844907407407409</v>
      </c>
      <c r="H69" s="14">
        <v>607.5047240029714</v>
      </c>
    </row>
    <row r="70" spans="2:8" ht="15">
      <c r="B70" s="17"/>
      <c r="C70" s="200" t="s">
        <v>110</v>
      </c>
      <c r="D70" s="201" t="s">
        <v>111</v>
      </c>
      <c r="E70" s="202" t="s">
        <v>24</v>
      </c>
      <c r="F70" s="203">
        <v>2</v>
      </c>
      <c r="G70" s="206">
        <v>0.001562615740740741</v>
      </c>
      <c r="H70" s="203">
        <v>559.081832447654</v>
      </c>
    </row>
    <row r="71" spans="2:8" ht="15">
      <c r="B71" s="17"/>
      <c r="C71" s="11" t="s">
        <v>112</v>
      </c>
      <c r="D71" s="12" t="s">
        <v>113</v>
      </c>
      <c r="E71" s="13" t="s">
        <v>24</v>
      </c>
      <c r="F71" s="14">
        <v>3</v>
      </c>
      <c r="G71" s="23">
        <v>0.0016533564814814816</v>
      </c>
      <c r="H71" s="14">
        <v>502.53860668354935</v>
      </c>
    </row>
    <row r="72" spans="2:8" ht="15">
      <c r="B72" s="17"/>
      <c r="C72" s="11" t="s">
        <v>93</v>
      </c>
      <c r="D72" s="12" t="s">
        <v>94</v>
      </c>
      <c r="E72" s="13" t="s">
        <v>24</v>
      </c>
      <c r="F72" s="14">
        <v>4</v>
      </c>
      <c r="G72" s="23">
        <v>0.0018483796296296295</v>
      </c>
      <c r="H72" s="14">
        <v>411.99072767820905</v>
      </c>
    </row>
    <row r="73" spans="2:8" ht="15">
      <c r="B73" s="17"/>
      <c r="C73" s="11" t="s">
        <v>114</v>
      </c>
      <c r="D73" s="12" t="s">
        <v>115</v>
      </c>
      <c r="E73" s="13" t="s">
        <v>58</v>
      </c>
      <c r="F73" s="14"/>
      <c r="G73" s="23" t="s">
        <v>116</v>
      </c>
      <c r="H73" s="14"/>
    </row>
    <row r="75" spans="2:8" s="16" customFormat="1" ht="15">
      <c r="B75" s="7" t="s">
        <v>0</v>
      </c>
      <c r="C75" s="8" t="s">
        <v>117</v>
      </c>
      <c r="D75" s="9" t="s">
        <v>2</v>
      </c>
      <c r="E75" s="10">
        <v>1</v>
      </c>
      <c r="F75" s="22"/>
      <c r="G75" s="22"/>
      <c r="H75" s="10"/>
    </row>
    <row r="76" spans="2:8" s="16" customFormat="1" ht="15">
      <c r="B76" s="7" t="s">
        <v>3</v>
      </c>
      <c r="C76" s="10" t="s">
        <v>4</v>
      </c>
      <c r="D76" s="9" t="s">
        <v>5</v>
      </c>
      <c r="E76" s="10" t="s">
        <v>6</v>
      </c>
      <c r="F76" s="10" t="s">
        <v>7</v>
      </c>
      <c r="G76" s="10" t="s">
        <v>8</v>
      </c>
      <c r="H76" s="10" t="s">
        <v>9</v>
      </c>
    </row>
    <row r="77" spans="2:8" ht="15">
      <c r="B77" s="17"/>
      <c r="C77" s="200" t="s">
        <v>118</v>
      </c>
      <c r="D77" s="201" t="s">
        <v>119</v>
      </c>
      <c r="E77" s="202" t="s">
        <v>12</v>
      </c>
      <c r="F77" s="203">
        <v>1</v>
      </c>
      <c r="G77" s="206">
        <v>0.002075</v>
      </c>
      <c r="H77" s="203">
        <v>569.977837275026</v>
      </c>
    </row>
    <row r="78" spans="2:8" ht="15">
      <c r="B78" s="17"/>
      <c r="C78" s="11" t="s">
        <v>120</v>
      </c>
      <c r="D78" s="12" t="s">
        <v>121</v>
      </c>
      <c r="E78" s="13" t="s">
        <v>12</v>
      </c>
      <c r="F78" s="14">
        <v>2</v>
      </c>
      <c r="G78" s="23">
        <v>0.0022930555555555556</v>
      </c>
      <c r="H78" s="14">
        <v>481.57433205464696</v>
      </c>
    </row>
    <row r="79" spans="2:8" ht="15">
      <c r="B79" s="17"/>
      <c r="C79" s="11" t="s">
        <v>122</v>
      </c>
      <c r="D79" s="12" t="s">
        <v>123</v>
      </c>
      <c r="E79" s="13" t="s">
        <v>12</v>
      </c>
      <c r="F79" s="14">
        <v>3</v>
      </c>
      <c r="G79" s="23">
        <v>0.0023295138888888888</v>
      </c>
      <c r="H79" s="14">
        <v>468.40839005647473</v>
      </c>
    </row>
    <row r="80" spans="2:8" ht="15">
      <c r="B80" s="17"/>
      <c r="C80" s="11" t="s">
        <v>124</v>
      </c>
      <c r="D80" s="12" t="s">
        <v>125</v>
      </c>
      <c r="E80" s="13" t="s">
        <v>12</v>
      </c>
      <c r="F80" s="14">
        <v>4</v>
      </c>
      <c r="G80" s="23">
        <v>0.002382523148148148</v>
      </c>
      <c r="H80" s="14">
        <v>446.0701796793167</v>
      </c>
    </row>
    <row r="81" spans="2:8" ht="15">
      <c r="B81" s="17"/>
      <c r="C81" s="200" t="s">
        <v>126</v>
      </c>
      <c r="D81" s="201" t="s">
        <v>127</v>
      </c>
      <c r="E81" s="202" t="s">
        <v>12</v>
      </c>
      <c r="F81" s="203">
        <v>5</v>
      </c>
      <c r="G81" s="206">
        <v>0.002515046296296296</v>
      </c>
      <c r="H81" s="203">
        <v>407.3221352968247</v>
      </c>
    </row>
    <row r="83" spans="2:8" s="16" customFormat="1" ht="15">
      <c r="B83" s="7" t="s">
        <v>128</v>
      </c>
      <c r="C83" s="8" t="s">
        <v>129</v>
      </c>
      <c r="D83" s="9"/>
      <c r="E83" s="10"/>
      <c r="F83" s="10"/>
      <c r="G83" s="10"/>
      <c r="H83" s="10"/>
    </row>
    <row r="84" spans="2:8" s="16" customFormat="1" ht="15">
      <c r="B84" s="7" t="s">
        <v>130</v>
      </c>
      <c r="C84" s="10" t="s">
        <v>4</v>
      </c>
      <c r="D84" s="9" t="s">
        <v>5</v>
      </c>
      <c r="E84" s="10" t="s">
        <v>6</v>
      </c>
      <c r="F84" s="10" t="s">
        <v>7</v>
      </c>
      <c r="G84" s="10" t="s">
        <v>131</v>
      </c>
      <c r="H84" s="10" t="s">
        <v>9</v>
      </c>
    </row>
    <row r="85" spans="2:8" ht="15">
      <c r="B85" s="17"/>
      <c r="C85" s="11" t="s">
        <v>17</v>
      </c>
      <c r="D85" s="12" t="s">
        <v>18</v>
      </c>
      <c r="E85" s="13" t="s">
        <v>12</v>
      </c>
      <c r="F85" s="14">
        <v>1</v>
      </c>
      <c r="G85" s="27">
        <v>1.25</v>
      </c>
      <c r="H85" s="14">
        <f>SUM((SQRT(F85)-0.841))/0.0008</f>
        <v>198.75000000000003</v>
      </c>
    </row>
    <row r="86" spans="2:8" ht="15">
      <c r="B86" s="17"/>
      <c r="C86" s="11" t="s">
        <v>56</v>
      </c>
      <c r="D86" s="12" t="s">
        <v>57</v>
      </c>
      <c r="E86" s="13" t="s">
        <v>58</v>
      </c>
      <c r="F86" s="14">
        <v>1</v>
      </c>
      <c r="G86" s="27">
        <v>1.8</v>
      </c>
      <c r="H86" s="14">
        <f>SUM((SQRT(F86)-0.841))/0.0008</f>
        <v>198.75000000000003</v>
      </c>
    </row>
    <row r="87" spans="2:8" ht="15">
      <c r="B87" s="17"/>
      <c r="C87" s="200" t="s">
        <v>22</v>
      </c>
      <c r="D87" s="201" t="s">
        <v>23</v>
      </c>
      <c r="E87" s="202" t="s">
        <v>24</v>
      </c>
      <c r="F87" s="203">
        <v>1</v>
      </c>
      <c r="G87" s="207">
        <v>1.5</v>
      </c>
      <c r="H87" s="203">
        <f>SUM((SQRT(F87)-0.841))/0.0008</f>
        <v>198.75000000000003</v>
      </c>
    </row>
    <row r="88" ht="15.75" thickBot="1"/>
    <row r="89" spans="2:8" ht="16.5" thickBot="1">
      <c r="B89" s="28" t="s">
        <v>132</v>
      </c>
      <c r="C89" s="29" t="s">
        <v>133</v>
      </c>
      <c r="D89" s="30"/>
      <c r="E89" s="31"/>
      <c r="F89" s="30"/>
      <c r="G89" s="30"/>
      <c r="H89" s="30"/>
    </row>
    <row r="90" spans="2:8" ht="15.75" thickBot="1">
      <c r="B90" s="32" t="s">
        <v>130</v>
      </c>
      <c r="C90" s="33" t="s">
        <v>4</v>
      </c>
      <c r="D90" s="34" t="s">
        <v>5</v>
      </c>
      <c r="E90" s="35" t="s">
        <v>6</v>
      </c>
      <c r="F90" s="33" t="s">
        <v>131</v>
      </c>
      <c r="G90" s="33" t="s">
        <v>7</v>
      </c>
      <c r="H90" s="33" t="s">
        <v>9</v>
      </c>
    </row>
    <row r="91" spans="2:8" ht="15">
      <c r="B91" s="36"/>
      <c r="C91" s="37" t="s">
        <v>56</v>
      </c>
      <c r="D91" s="38" t="str">
        <f>LOOKUP($C91,'[1]Umeldungen'!$A$3:$I$499,'[1]Umeldungen'!$B$3:$B$499)</f>
        <v>CIBANGO, Bliss</v>
      </c>
      <c r="E91" s="38" t="str">
        <f>LOOKUP($C91,'[1]Umeldungen'!$A$3:$A$499,'[1]Umeldungen'!$D$3:$D$499)</f>
        <v>Cadet</v>
      </c>
      <c r="F91" s="39">
        <v>5.81</v>
      </c>
      <c r="G91" s="40">
        <v>1</v>
      </c>
      <c r="H91" s="41">
        <f aca="true" t="shared" si="0" ref="H91:H96">SUM((SQRT(F91)-1.1508))/0.00219</f>
        <v>575.1571500633743</v>
      </c>
    </row>
    <row r="92" spans="2:8" ht="15">
      <c r="B92" s="11"/>
      <c r="C92" s="42" t="s">
        <v>67</v>
      </c>
      <c r="D92" s="43" t="str">
        <f>LOOKUP($C92,'[1]Umeldungen'!$A$3:$I$499,'[1]Umeldungen'!$B$3:$B$499)</f>
        <v>NOVAK, Jon</v>
      </c>
      <c r="E92" s="43" t="str">
        <f>LOOKUP($C92,'[1]Umeldungen'!$A$3:$A$499,'[1]Umeldungen'!$D$3:$D$499)</f>
        <v>Cadet</v>
      </c>
      <c r="F92" s="20">
        <v>5.43</v>
      </c>
      <c r="G92" s="40">
        <v>2</v>
      </c>
      <c r="H92" s="14">
        <f t="shared" si="0"/>
        <v>538.555269199182</v>
      </c>
    </row>
    <row r="93" spans="2:8" ht="15">
      <c r="B93" s="11"/>
      <c r="C93" s="42" t="s">
        <v>63</v>
      </c>
      <c r="D93" s="43" t="str">
        <f>LOOKUP($C93,'[1]Umeldungen'!$A$3:$I$499,'[1]Umeldungen'!$B$3:$B$499)</f>
        <v>BRUNETTI, Luca</v>
      </c>
      <c r="E93" s="43" t="str">
        <f>LOOKUP($C93,'[1]Umeldungen'!$A$3:$A$499,'[1]Umeldungen'!$D$3:$D$499)</f>
        <v>Cadet</v>
      </c>
      <c r="F93" s="20">
        <v>5.31</v>
      </c>
      <c r="G93" s="40">
        <v>3</v>
      </c>
      <c r="H93" s="14">
        <f t="shared" si="0"/>
        <v>526.7322942285764</v>
      </c>
    </row>
    <row r="94" spans="2:8" ht="15">
      <c r="B94" s="17"/>
      <c r="C94" s="42" t="s">
        <v>65</v>
      </c>
      <c r="D94" s="43" t="str">
        <f>LOOKUP($C94,'[1]Umeldungen'!$A$3:$I$499,'[1]Umeldungen'!$B$3:$B$499)</f>
        <v>SPENCER, Danielson</v>
      </c>
      <c r="E94" s="43" t="str">
        <f>LOOKUP($C94,'[1]Umeldungen'!$A$3:$A$499,'[1]Umeldungen'!$D$3:$D$499)</f>
        <v>Cadet</v>
      </c>
      <c r="F94" s="44">
        <v>5.25</v>
      </c>
      <c r="G94" s="40">
        <v>4</v>
      </c>
      <c r="H94" s="14">
        <f t="shared" si="0"/>
        <v>520.7707066109223</v>
      </c>
    </row>
    <row r="95" spans="2:8" ht="15">
      <c r="B95" s="17"/>
      <c r="C95" s="42" t="s">
        <v>61</v>
      </c>
      <c r="D95" s="43" t="str">
        <f>LOOKUP($C95,'[1]Umeldungen'!$A$3:$I$499,'[1]Umeldungen'!$B$3:$B$499)</f>
        <v>LEICHTENBERG, Benoît</v>
      </c>
      <c r="E95" s="43" t="str">
        <f>LOOKUP($C95,'[1]Umeldungen'!$A$3:$A$499,'[1]Umeldungen'!$D$3:$D$499)</f>
        <v>Cadet</v>
      </c>
      <c r="F95" s="44">
        <v>4.98</v>
      </c>
      <c r="G95" s="40">
        <v>5</v>
      </c>
      <c r="H95" s="14">
        <f t="shared" si="0"/>
        <v>493.51203673157073</v>
      </c>
    </row>
    <row r="96" spans="2:8" ht="15">
      <c r="B96" s="17"/>
      <c r="C96" s="42" t="s">
        <v>71</v>
      </c>
      <c r="D96" s="43" t="str">
        <f>LOOKUP($C96,'[1]Umeldungen'!$A$3:$I$499,'[1]Umeldungen'!$B$3:$B$499)</f>
        <v>GOMES, Rafael</v>
      </c>
      <c r="E96" s="43" t="str">
        <f>LOOKUP($C96,'[1]Umeldungen'!$A$3:$A$499,'[1]Umeldungen'!$D$3:$D$499)</f>
        <v>Cadet</v>
      </c>
      <c r="F96" s="44">
        <v>4.48</v>
      </c>
      <c r="G96" s="40">
        <v>6</v>
      </c>
      <c r="H96" s="14">
        <f t="shared" si="0"/>
        <v>441.00504513775</v>
      </c>
    </row>
    <row r="97" spans="2:8" ht="15">
      <c r="B97" s="11"/>
      <c r="C97" s="42" t="s">
        <v>105</v>
      </c>
      <c r="D97" s="43" t="str">
        <f>LOOKUP($C97,'[1]Umeldungen'!$A$3:$I$499,'[1]Umeldungen'!$B$3:$B$499)</f>
        <v>KOHLRAUSCH, Arthur</v>
      </c>
      <c r="E97" s="43" t="str">
        <f>LOOKUP($C97,'[1]Umeldungen'!$A$3:$A$499,'[1]Umeldungen'!$D$3:$D$499)</f>
        <v>Cadet</v>
      </c>
      <c r="F97" s="20" t="s">
        <v>134</v>
      </c>
      <c r="G97" s="40"/>
      <c r="H97" s="14"/>
    </row>
    <row r="98" spans="2:8" ht="15">
      <c r="B98" s="17"/>
      <c r="C98" s="42" t="s">
        <v>69</v>
      </c>
      <c r="D98" s="43" t="str">
        <f>LOOKUP($C98,'[1]Umeldungen'!$A$3:$I$499,'[1]Umeldungen'!$B$3:$B$499)</f>
        <v>VAZZOLER, Olivier</v>
      </c>
      <c r="E98" s="43" t="str">
        <f>LOOKUP($C98,'[1]Umeldungen'!$A$3:$A$499,'[1]Umeldungen'!$D$3:$D$499)</f>
        <v>Cadet</v>
      </c>
      <c r="F98" s="44" t="s">
        <v>134</v>
      </c>
      <c r="G98" s="40"/>
      <c r="H98" s="14"/>
    </row>
    <row r="99" spans="2:8" ht="15">
      <c r="B99" s="17"/>
      <c r="C99" s="42"/>
      <c r="D99" s="43"/>
      <c r="E99" s="43"/>
      <c r="F99" s="45"/>
      <c r="G99" s="40"/>
      <c r="H99" s="14"/>
    </row>
    <row r="100" spans="2:8" ht="15">
      <c r="B100" s="11"/>
      <c r="C100" s="208" t="s">
        <v>31</v>
      </c>
      <c r="D100" s="209" t="str">
        <f>LOOKUP($C100,'[1]Umeldungen'!$A$3:$I$499,'[1]Umeldungen'!$B$3:$B$499)</f>
        <v>HEINRICH, Mike</v>
      </c>
      <c r="E100" s="209" t="str">
        <f>LOOKUP($C100,'[1]Umeldungen'!$A$3:$A$499,'[1]Umeldungen'!$D$3:$D$499)</f>
        <v>J/S M</v>
      </c>
      <c r="F100" s="204">
        <v>6.13</v>
      </c>
      <c r="G100" s="210">
        <v>1</v>
      </c>
      <c r="H100" s="203">
        <f aca="true" t="shared" si="1" ref="H100:H109">SUM((SQRT(F100)-1.1508))/0.00219</f>
        <v>605.0610413826436</v>
      </c>
    </row>
    <row r="101" spans="2:8" ht="15">
      <c r="B101" s="46"/>
      <c r="C101" s="211" t="s">
        <v>135</v>
      </c>
      <c r="D101" s="209" t="str">
        <f>LOOKUP($C101,'[1]Umeldungen'!$A$3:$I$499,'[1]Umeldungen'!$B$3:$B$499)</f>
        <v>MONNERS, Sam</v>
      </c>
      <c r="E101" s="209" t="str">
        <f>LOOKUP($C101,'[1]Umeldungen'!$A$3:$A$499,'[1]Umeldungen'!$D$3:$D$499)</f>
        <v>J/S M</v>
      </c>
      <c r="F101" s="212">
        <v>6.01</v>
      </c>
      <c r="G101" s="210">
        <v>2</v>
      </c>
      <c r="H101" s="203">
        <f t="shared" si="1"/>
        <v>593.9407006512567</v>
      </c>
    </row>
    <row r="102" spans="2:8" ht="15">
      <c r="B102" s="11"/>
      <c r="C102" s="208" t="s">
        <v>22</v>
      </c>
      <c r="D102" s="209" t="str">
        <f>LOOKUP($C102,'[1]Umeldungen'!$A$3:$I$499,'[1]Umeldungen'!$B$3:$B$499)</f>
        <v>HILGER, Philippe</v>
      </c>
      <c r="E102" s="209" t="str">
        <f>LOOKUP($C102,'[1]Umeldungen'!$A$3:$A$499,'[1]Umeldungen'!$D$3:$D$499)</f>
        <v>J/S M</v>
      </c>
      <c r="F102" s="204">
        <v>5.88</v>
      </c>
      <c r="G102" s="210">
        <v>3</v>
      </c>
      <c r="H102" s="203">
        <f t="shared" si="1"/>
        <v>581.767639541748</v>
      </c>
    </row>
    <row r="103" spans="2:8" ht="15">
      <c r="B103" s="11"/>
      <c r="C103" s="42" t="s">
        <v>35</v>
      </c>
      <c r="D103" s="43" t="str">
        <f>LOOKUP($C103,'[1]Umeldungen'!$A$3:$I$499,'[1]Umeldungen'!$B$3:$B$499)</f>
        <v>MULLER, Louis</v>
      </c>
      <c r="E103" s="43" t="str">
        <f>LOOKUP($C103,'[1]Umeldungen'!$A$3:$A$499,'[1]Umeldungen'!$D$3:$D$499)</f>
        <v>J/S M</v>
      </c>
      <c r="F103" s="20">
        <v>5.5</v>
      </c>
      <c r="G103" s="10">
        <v>4</v>
      </c>
      <c r="H103" s="14">
        <f t="shared" si="1"/>
        <v>545.3917259870843</v>
      </c>
    </row>
    <row r="104" spans="2:8" ht="15">
      <c r="B104" s="11"/>
      <c r="C104" s="42" t="s">
        <v>27</v>
      </c>
      <c r="D104" s="43" t="str">
        <f>LOOKUP($C104,'[1]Umeldungen'!$A$3:$I$499,'[1]Umeldungen'!$B$3:$B$499)</f>
        <v>STREFF, Ben</v>
      </c>
      <c r="E104" s="43" t="str">
        <f>LOOKUP($C104,'[1]Umeldungen'!$A$3:$A$499,'[1]Umeldungen'!$D$3:$D$499)</f>
        <v>J/S M</v>
      </c>
      <c r="F104" s="20">
        <v>5.2</v>
      </c>
      <c r="G104" s="10">
        <v>5</v>
      </c>
      <c r="H104" s="14">
        <f t="shared" si="1"/>
        <v>515.7766439261534</v>
      </c>
    </row>
    <row r="105" spans="2:8" ht="15.75">
      <c r="B105" s="47"/>
      <c r="C105" s="208" t="s">
        <v>33</v>
      </c>
      <c r="D105" s="209" t="str">
        <f>LOOKUP($C105,'[1]Umeldungen'!$A$3:$I$499,'[1]Umeldungen'!$B$3:$B$499)</f>
        <v>JENN, Philippe</v>
      </c>
      <c r="E105" s="209" t="str">
        <f>LOOKUP($C105,'[1]Umeldungen'!$A$3:$A$499,'[1]Umeldungen'!$D$3:$D$499)</f>
        <v>J/S M</v>
      </c>
      <c r="F105" s="204">
        <v>5.18</v>
      </c>
      <c r="G105" s="210">
        <v>6</v>
      </c>
      <c r="H105" s="203">
        <f t="shared" si="1"/>
        <v>513.7722992457573</v>
      </c>
    </row>
    <row r="106" spans="2:8" ht="15">
      <c r="B106" s="11"/>
      <c r="C106" s="42" t="s">
        <v>39</v>
      </c>
      <c r="D106" s="43" t="str">
        <f>LOOKUP($C106,'[1]Umeldungen'!$A$3:$I$499,'[1]Umeldungen'!$B$3:$B$499)</f>
        <v>WREDE, Conlaoch</v>
      </c>
      <c r="E106" s="43" t="str">
        <f>LOOKUP($C106,'[1]Umeldungen'!$A$3:$A$499,'[1]Umeldungen'!$D$3:$D$499)</f>
        <v>J/S M</v>
      </c>
      <c r="F106" s="20">
        <v>4.98</v>
      </c>
      <c r="G106" s="10">
        <v>7</v>
      </c>
      <c r="H106" s="14">
        <f t="shared" si="1"/>
        <v>493.51203673157073</v>
      </c>
    </row>
    <row r="107" spans="2:8" ht="15">
      <c r="B107" s="11"/>
      <c r="C107" s="42" t="s">
        <v>37</v>
      </c>
      <c r="D107" s="43" t="str">
        <f>LOOKUP($C107,'[1]Umeldungen'!$A$3:$I$499,'[1]Umeldungen'!$B$3:$B$499)</f>
        <v>GHYSSENS, François</v>
      </c>
      <c r="E107" s="43" t="str">
        <f>LOOKUP($C107,'[1]Umeldungen'!$A$3:$A$499,'[1]Umeldungen'!$D$3:$D$499)</f>
        <v>J/S M</v>
      </c>
      <c r="F107" s="20">
        <v>4.86</v>
      </c>
      <c r="G107" s="10">
        <v>8</v>
      </c>
      <c r="H107" s="14">
        <f t="shared" si="1"/>
        <v>481.1601682670595</v>
      </c>
    </row>
    <row r="108" spans="2:8" ht="15">
      <c r="B108" s="11"/>
      <c r="C108" s="42" t="s">
        <v>49</v>
      </c>
      <c r="D108" s="43" t="str">
        <f>LOOKUP($C108,'[1]Umeldungen'!$A$3:$I$499,'[1]Umeldungen'!$B$3:$B$499)</f>
        <v>WEBER, Eric</v>
      </c>
      <c r="E108" s="43" t="str">
        <f>LOOKUP($C108,'[1]Umeldungen'!$A$3:$A$499,'[1]Umeldungen'!$D$3:$D$499)</f>
        <v>J/S M</v>
      </c>
      <c r="F108" s="20">
        <v>4.14</v>
      </c>
      <c r="G108" s="10">
        <v>9</v>
      </c>
      <c r="H108" s="14">
        <f t="shared" si="1"/>
        <v>403.6068470034613</v>
      </c>
    </row>
    <row r="109" spans="2:8" ht="15">
      <c r="B109" s="11"/>
      <c r="C109" s="42" t="s">
        <v>53</v>
      </c>
      <c r="D109" s="43" t="str">
        <f>LOOKUP($C109,'[1]Umeldungen'!$A$3:$I$499,'[1]Umeldungen'!$B$3:$B$499)</f>
        <v>SCHRAM, Louis</v>
      </c>
      <c r="E109" s="43" t="str">
        <f>LOOKUP($C109,'[1]Umeldungen'!$A$3:$A$499,'[1]Umeldungen'!$D$3:$D$499)</f>
        <v>J/S M</v>
      </c>
      <c r="F109" s="20">
        <v>4</v>
      </c>
      <c r="G109" s="10">
        <v>10</v>
      </c>
      <c r="H109" s="14">
        <f t="shared" si="1"/>
        <v>387.76255707762556</v>
      </c>
    </row>
    <row r="110" spans="2:8" ht="15.75">
      <c r="B110" s="10"/>
      <c r="C110" s="213" t="s">
        <v>89</v>
      </c>
      <c r="D110" s="209" t="str">
        <f>LOOKUP($C110,'[1]Umeldungen'!$A$3:$I$499,'[1]Umeldungen'!$B$3:$B$499)</f>
        <v>WEINANDT, Jérémy</v>
      </c>
      <c r="E110" s="209" t="str">
        <f>LOOKUP($C110,'[1]Umeldungen'!$A$3:$A$499,'[1]Umeldungen'!$D$3:$D$499)</f>
        <v>J/S M</v>
      </c>
      <c r="F110" s="214" t="s">
        <v>134</v>
      </c>
      <c r="G110" s="210"/>
      <c r="H110" s="203"/>
    </row>
    <row r="111" spans="2:8" ht="15.75">
      <c r="B111" s="10"/>
      <c r="C111" s="48"/>
      <c r="D111" s="43"/>
      <c r="E111" s="43"/>
      <c r="F111" s="49"/>
      <c r="G111" s="10"/>
      <c r="H111" s="14"/>
    </row>
    <row r="112" spans="2:8" ht="15">
      <c r="B112" s="11"/>
      <c r="C112" s="208" t="s">
        <v>10</v>
      </c>
      <c r="D112" s="209" t="str">
        <f>LOOKUP($C112,'[1]Umeldungen'!$A$3:$I$499,'[1]Umeldungen'!$B$3:$B$499)</f>
        <v>KEMP, Noah</v>
      </c>
      <c r="E112" s="209" t="str">
        <f>LOOKUP($C112,'[1]Umeldungen'!$A$3:$A$499,'[1]Umeldungen'!$D$3:$D$499)</f>
        <v>Min G</v>
      </c>
      <c r="F112" s="204">
        <v>4.96</v>
      </c>
      <c r="G112" s="210">
        <v>1</v>
      </c>
      <c r="H112" s="203">
        <f aca="true" t="shared" si="2" ref="H112:H117">SUM((SQRT(F112)-1.1508))/0.00219</f>
        <v>491.4638105625611</v>
      </c>
    </row>
    <row r="113" spans="2:8" ht="15">
      <c r="B113" s="11"/>
      <c r="C113" s="208" t="s">
        <v>19</v>
      </c>
      <c r="D113" s="209" t="str">
        <f>LOOKUP($C113,'[1]Umeldungen'!$A$3:$I$499,'[1]Umeldungen'!$B$3:$B$499)</f>
        <v>HEUSBOURG, Finn</v>
      </c>
      <c r="E113" s="209" t="str">
        <f>LOOKUP($C113,'[1]Umeldungen'!$A$3:$A$499,'[1]Umeldungen'!$D$3:$D$499)</f>
        <v>Min G</v>
      </c>
      <c r="F113" s="204">
        <v>4.32</v>
      </c>
      <c r="G113" s="210">
        <v>2</v>
      </c>
      <c r="H113" s="203">
        <f t="shared" si="2"/>
        <v>423.5894835993849</v>
      </c>
    </row>
    <row r="114" spans="2:8" ht="15">
      <c r="B114" s="11"/>
      <c r="C114" s="42" t="s">
        <v>13</v>
      </c>
      <c r="D114" s="43" t="str">
        <f>LOOKUP($C114,'[1]Umeldungen'!$A$3:$I$499,'[1]Umeldungen'!$B$3:$B$499)</f>
        <v>SCHULZE, Tobias</v>
      </c>
      <c r="E114" s="43" t="str">
        <f>LOOKUP($C114,'[1]Umeldungen'!$A$3:$A$499,'[1]Umeldungen'!$D$3:$D$499)</f>
        <v>Min G</v>
      </c>
      <c r="F114" s="20">
        <v>3.97</v>
      </c>
      <c r="G114" s="10">
        <v>3</v>
      </c>
      <c r="H114" s="14">
        <f t="shared" si="2"/>
        <v>384.3314541174098</v>
      </c>
    </row>
    <row r="115" spans="2:8" ht="15">
      <c r="B115" s="11"/>
      <c r="C115" s="208" t="s">
        <v>126</v>
      </c>
      <c r="D115" s="209" t="str">
        <f>LOOKUP($C115,'[1]Umeldungen'!$A$3:$I$499,'[1]Umeldungen'!$B$3:$B$499)</f>
        <v>RECKINGER, Tom</v>
      </c>
      <c r="E115" s="209" t="str">
        <f>LOOKUP($C115,'[1]Umeldungen'!$A$3:$A$499,'[1]Umeldungen'!$D$3:$D$499)</f>
        <v>Min G</v>
      </c>
      <c r="F115" s="204">
        <v>3.85</v>
      </c>
      <c r="G115" s="210">
        <v>4</v>
      </c>
      <c r="H115" s="203">
        <f t="shared" si="2"/>
        <v>370.47565618030063</v>
      </c>
    </row>
    <row r="116" spans="2:8" ht="15">
      <c r="B116" s="11"/>
      <c r="C116" s="210" t="s">
        <v>118</v>
      </c>
      <c r="D116" s="209" t="str">
        <f>LOOKUP($C116,'[1]Umeldungen'!$A$3:$I$499,'[1]Umeldungen'!$B$3:$B$499)</f>
        <v>SCHMIT, Ben</v>
      </c>
      <c r="E116" s="209" t="str">
        <f>LOOKUP($C116,'[1]Umeldungen'!$A$3:$A$499,'[1]Umeldungen'!$D$3:$D$499)</f>
        <v>Min G</v>
      </c>
      <c r="F116" s="215">
        <v>3.74</v>
      </c>
      <c r="G116" s="210">
        <v>5</v>
      </c>
      <c r="H116" s="203">
        <f t="shared" si="2"/>
        <v>357.5835436444619</v>
      </c>
    </row>
    <row r="117" spans="2:8" ht="15">
      <c r="B117" s="11"/>
      <c r="C117" s="42" t="s">
        <v>136</v>
      </c>
      <c r="D117" s="43" t="str">
        <f>LOOKUP($C117,'[1]Umeldungen'!$A$3:$I$499,'[1]Umeldungen'!$B$3:$B$499)</f>
        <v>BRANDAO, Hugo</v>
      </c>
      <c r="E117" s="43" t="str">
        <f>LOOKUP($C117,'[1]Umeldungen'!$A$3:$A$499,'[1]Umeldungen'!$D$3:$D$499)</f>
        <v>Min G</v>
      </c>
      <c r="F117" s="20">
        <v>3.09</v>
      </c>
      <c r="G117" s="10">
        <v>6</v>
      </c>
      <c r="H117" s="14">
        <f t="shared" si="2"/>
        <v>277.1870242578513</v>
      </c>
    </row>
    <row r="119" spans="2:8" ht="15.75">
      <c r="B119" s="47" t="s">
        <v>137</v>
      </c>
      <c r="C119" s="50" t="s">
        <v>138</v>
      </c>
      <c r="D119" s="47"/>
      <c r="E119" s="51" t="s">
        <v>139</v>
      </c>
      <c r="F119" s="51"/>
      <c r="G119" s="51"/>
      <c r="H119" s="51"/>
    </row>
    <row r="120" spans="2:8" ht="15">
      <c r="B120" s="10" t="s">
        <v>3</v>
      </c>
      <c r="C120" s="10" t="s">
        <v>4</v>
      </c>
      <c r="D120" s="52" t="s">
        <v>5</v>
      </c>
      <c r="E120" s="10" t="s">
        <v>6</v>
      </c>
      <c r="F120" s="10" t="s">
        <v>131</v>
      </c>
      <c r="G120" s="10" t="s">
        <v>7</v>
      </c>
      <c r="H120" s="10" t="s">
        <v>9</v>
      </c>
    </row>
    <row r="121" spans="2:8" ht="15">
      <c r="B121" s="11"/>
      <c r="C121" s="42" t="s">
        <v>29</v>
      </c>
      <c r="D121" s="43" t="str">
        <f>LOOKUP($C121,'[1]Umeldungen'!$A$3:$I$499,'[1]Umeldungen'!$B$3:$B$499)</f>
        <v>WEIWERT, Steve</v>
      </c>
      <c r="E121" s="43" t="str">
        <f>LOOKUP($C121,'[1]Umeldungen'!$A$3:$A$499,'[1]Umeldungen'!$D$3:$D$499)</f>
        <v>J/S M</v>
      </c>
      <c r="F121" s="53">
        <v>9.43</v>
      </c>
      <c r="G121" s="10">
        <v>1</v>
      </c>
      <c r="H121" s="14">
        <f>SUM((SQRT(F121)-1.425))/0.0037</f>
        <v>444.8190558261668</v>
      </c>
    </row>
    <row r="122" spans="2:8" ht="15">
      <c r="B122" s="11"/>
      <c r="C122" s="208" t="s">
        <v>22</v>
      </c>
      <c r="D122" s="209" t="str">
        <f>LOOKUP($C122,'[1]Umeldungen'!$A$3:$I$499,'[1]Umeldungen'!$B$3:$B$499)</f>
        <v>HILGER, Philippe</v>
      </c>
      <c r="E122" s="209" t="str">
        <f>LOOKUP($C122,'[1]Umeldungen'!$A$3:$A$499,'[1]Umeldungen'!$D$3:$D$499)</f>
        <v>J/S M</v>
      </c>
      <c r="F122" s="204">
        <v>8.68</v>
      </c>
      <c r="G122" s="210">
        <v>2</v>
      </c>
      <c r="H122" s="203">
        <f>SUM((SQRT(F122)-1.425))/0.0037</f>
        <v>411.1308033868235</v>
      </c>
    </row>
    <row r="123" spans="2:8" ht="15">
      <c r="B123" s="11"/>
      <c r="C123" s="208" t="s">
        <v>95</v>
      </c>
      <c r="D123" s="209" t="str">
        <f>LOOKUP($C123,'[1]Umeldungen'!$A$3:$I$499,'[1]Umeldungen'!$B$3:$B$499)</f>
        <v>HERMAN, Yannick</v>
      </c>
      <c r="E123" s="209" t="str">
        <f>LOOKUP($C123,'[1]Umeldungen'!$A$3:$A$499,'[1]Umeldungen'!$D$3:$D$499)</f>
        <v>J/S M</v>
      </c>
      <c r="F123" s="204">
        <v>8.33</v>
      </c>
      <c r="G123" s="210">
        <v>3</v>
      </c>
      <c r="H123" s="203">
        <f>SUM((SQRT(F123)-1.425))/0.0037</f>
        <v>394.9118751168547</v>
      </c>
    </row>
    <row r="124" spans="2:8" ht="15">
      <c r="B124" s="11"/>
      <c r="C124" s="42" t="s">
        <v>93</v>
      </c>
      <c r="D124" s="43" t="str">
        <f>LOOKUP($C124,'[1]Umeldungen'!$A$3:$I$499,'[1]Umeldungen'!$B$3:$B$499)</f>
        <v>PAULUS, Joël</v>
      </c>
      <c r="E124" s="43" t="str">
        <f>LOOKUP($C124,'[1]Umeldungen'!$A$3:$A$499,'[1]Umeldungen'!$D$3:$D$499)</f>
        <v>J/S M</v>
      </c>
      <c r="F124" s="20">
        <v>6.65</v>
      </c>
      <c r="G124" s="10">
        <v>4</v>
      </c>
      <c r="H124" s="14">
        <f>SUM((SQRT(F124)-1.425))/0.0037</f>
        <v>311.82686260689877</v>
      </c>
    </row>
    <row r="125" spans="3:8" ht="15.75" thickBot="1">
      <c r="C125" s="54"/>
      <c r="D125"/>
      <c r="E125"/>
      <c r="F125"/>
      <c r="G125"/>
      <c r="H125"/>
    </row>
    <row r="126" spans="2:8" ht="16.5" thickBot="1">
      <c r="B126" s="28" t="s">
        <v>137</v>
      </c>
      <c r="C126" s="29" t="s">
        <v>140</v>
      </c>
      <c r="D126" s="30"/>
      <c r="E126" s="55" t="s">
        <v>141</v>
      </c>
      <c r="F126" s="55"/>
      <c r="G126" s="55"/>
      <c r="H126" s="55"/>
    </row>
    <row r="127" spans="2:8" ht="15.75" thickBot="1">
      <c r="B127" s="56" t="s">
        <v>3</v>
      </c>
      <c r="C127" s="35" t="s">
        <v>4</v>
      </c>
      <c r="D127" s="34" t="s">
        <v>5</v>
      </c>
      <c r="E127" s="35" t="s">
        <v>6</v>
      </c>
      <c r="F127" s="35" t="s">
        <v>131</v>
      </c>
      <c r="G127" s="35" t="s">
        <v>7</v>
      </c>
      <c r="H127" s="35" t="s">
        <v>9</v>
      </c>
    </row>
    <row r="128" spans="2:8" ht="15">
      <c r="B128" s="36"/>
      <c r="C128" s="37" t="s">
        <v>67</v>
      </c>
      <c r="D128" s="38" t="str">
        <f>LOOKUP($C128,'[1]Umeldungen'!$A$3:$I$499,'[1]Umeldungen'!$B$3:$B$499)</f>
        <v>NOVAK, Jon</v>
      </c>
      <c r="E128" s="38" t="str">
        <f>LOOKUP($C128,'[1]Umeldungen'!$A$3:$A$499,'[1]Umeldungen'!$D$3:$D$499)</f>
        <v>Cadet</v>
      </c>
      <c r="F128" s="57">
        <v>10.19</v>
      </c>
      <c r="G128" s="40">
        <v>1</v>
      </c>
      <c r="H128" s="41">
        <f>SUM((SQRT(F128)-1.425))/0.0037</f>
        <v>477.615659433101</v>
      </c>
    </row>
    <row r="129" spans="2:8" ht="15">
      <c r="B129" s="11"/>
      <c r="C129" s="42" t="s">
        <v>63</v>
      </c>
      <c r="D129" s="43" t="str">
        <f>LOOKUP($C129,'[1]Umeldungen'!$A$3:$I$499,'[1]Umeldungen'!$B$3:$B$499)</f>
        <v>BRUNETTI, Luca</v>
      </c>
      <c r="E129" s="43" t="str">
        <f>LOOKUP($C129,'[1]Umeldungen'!$A$3:$A$499,'[1]Umeldungen'!$D$3:$D$499)</f>
        <v>Cadet</v>
      </c>
      <c r="F129" s="57">
        <v>10.1</v>
      </c>
      <c r="G129" s="10">
        <v>2</v>
      </c>
      <c r="H129" s="14">
        <f>SUM((SQRT(F129)-1.425))/0.0037</f>
        <v>473.7972206524704</v>
      </c>
    </row>
    <row r="130" spans="2:8" ht="15">
      <c r="B130" s="11"/>
      <c r="C130" s="42" t="s">
        <v>79</v>
      </c>
      <c r="D130" s="43" t="str">
        <f>LOOKUP($C130,'[1]Umeldungen'!$A$3:$I$499,'[1]Umeldungen'!$B$3:$B$499)</f>
        <v>PADGEN, Dan</v>
      </c>
      <c r="E130" s="43" t="str">
        <f>LOOKUP($C130,'[1]Umeldungen'!$A$3:$A$499,'[1]Umeldungen'!$D$3:$D$499)</f>
        <v>Cadet</v>
      </c>
      <c r="F130" s="57">
        <v>8.67</v>
      </c>
      <c r="G130" s="10">
        <v>3</v>
      </c>
      <c r="H130" s="14">
        <f>SUM((SQRT(F130)-1.425))/0.0037</f>
        <v>410.6719926667814</v>
      </c>
    </row>
    <row r="131" spans="2:8" ht="15">
      <c r="B131" s="11"/>
      <c r="C131" s="42" t="s">
        <v>142</v>
      </c>
      <c r="D131" s="43" t="str">
        <f>LOOKUP($C131,'[1]Umeldungen'!$A$3:$I$499,'[1]Umeldungen'!$B$3:$B$499)</f>
        <v>WEIS, Julien</v>
      </c>
      <c r="E131" s="43" t="str">
        <f>LOOKUP($C131,'[1]Umeldungen'!$A$3:$A$499,'[1]Umeldungen'!$D$3:$D$499)</f>
        <v>Cadet</v>
      </c>
      <c r="F131" s="57">
        <v>7.61</v>
      </c>
      <c r="G131" s="10">
        <v>4</v>
      </c>
      <c r="H131" s="14">
        <f>SUM((SQRT(F131)-1.425))/0.0037</f>
        <v>360.4386067099309</v>
      </c>
    </row>
    <row r="132" spans="2:8" ht="15">
      <c r="B132" s="11"/>
      <c r="C132" s="42" t="s">
        <v>103</v>
      </c>
      <c r="D132" s="43" t="str">
        <f>LOOKUP($C132,'[1]Umeldungen'!$A$3:$I$499,'[1]Umeldungen'!$B$3:$B$499)</f>
        <v>LUIS, Diogo</v>
      </c>
      <c r="E132" s="43" t="str">
        <f>LOOKUP($C132,'[1]Umeldungen'!$A$3:$A$499,'[1]Umeldungen'!$D$3:$D$499)</f>
        <v>Cadet</v>
      </c>
      <c r="F132" s="57">
        <v>7.31</v>
      </c>
      <c r="G132" s="10">
        <v>5</v>
      </c>
      <c r="H132" s="14">
        <f>SUM((SQRT(F132)-1.425))/0.0037</f>
        <v>345.5949099781499</v>
      </c>
    </row>
    <row r="134" spans="2:8" ht="15.75">
      <c r="B134" s="47" t="s">
        <v>137</v>
      </c>
      <c r="C134" s="50" t="s">
        <v>143</v>
      </c>
      <c r="D134" s="51" t="s">
        <v>144</v>
      </c>
      <c r="E134" s="58" t="s">
        <v>145</v>
      </c>
      <c r="F134" s="58"/>
      <c r="G134" s="58"/>
      <c r="H134" s="58"/>
    </row>
    <row r="135" spans="2:8" ht="15">
      <c r="B135" s="59" t="s">
        <v>130</v>
      </c>
      <c r="C135" s="10" t="s">
        <v>4</v>
      </c>
      <c r="D135" s="52" t="s">
        <v>5</v>
      </c>
      <c r="E135" s="10" t="s">
        <v>6</v>
      </c>
      <c r="F135" s="10" t="s">
        <v>131</v>
      </c>
      <c r="G135" s="10" t="s">
        <v>7</v>
      </c>
      <c r="H135" s="10" t="s">
        <v>9</v>
      </c>
    </row>
    <row r="136" spans="2:8" ht="15">
      <c r="B136" s="60"/>
      <c r="C136" s="208" t="s">
        <v>15</v>
      </c>
      <c r="D136" s="209" t="str">
        <f>LOOKUP($C136,'[1]Umeldungen'!$A$3:$I$499,'[1]Umeldungen'!$B$3:$B$499)</f>
        <v>SCHMIT, Max</v>
      </c>
      <c r="E136" s="209" t="str">
        <f>LOOKUP($C136,'[1]Umeldungen'!$A$3:$A$499,'[1]Umeldungen'!$D$3:$D$499)</f>
        <v>Min G</v>
      </c>
      <c r="F136" s="204">
        <v>45</v>
      </c>
      <c r="G136" s="210">
        <v>1</v>
      </c>
      <c r="H136" s="203">
        <f>SUM((SQRT(F136)-1.936))/0.0124</f>
        <v>384.85515584672333</v>
      </c>
    </row>
    <row r="137" spans="2:8" ht="15">
      <c r="B137" s="60"/>
      <c r="C137" s="42" t="s">
        <v>122</v>
      </c>
      <c r="D137" s="43" t="str">
        <f>LOOKUP($C137,'[1]Umeldungen'!$A$3:$I$499,'[1]Umeldungen'!$B$3:$B$499)</f>
        <v>RAUCHS, Felix</v>
      </c>
      <c r="E137" s="43" t="str">
        <f>LOOKUP($C137,'[1]Umeldungen'!$A$3:$A$499,'[1]Umeldungen'!$D$3:$D$499)</f>
        <v>Min G</v>
      </c>
      <c r="F137" s="20">
        <v>42.5</v>
      </c>
      <c r="G137" s="10">
        <v>2</v>
      </c>
      <c r="H137" s="14">
        <f>SUM((SQRT(F137)-1.936))/0.0124</f>
        <v>369.61309719376203</v>
      </c>
    </row>
    <row r="138" spans="2:8" ht="15">
      <c r="B138" s="60"/>
      <c r="C138" s="42" t="s">
        <v>136</v>
      </c>
      <c r="D138" s="43" t="str">
        <f>LOOKUP($C138,'[1]Umeldungen'!$A$3:$I$499,'[1]Umeldungen'!$B$3:$B$499)</f>
        <v>BRANDAO, Hugo</v>
      </c>
      <c r="E138" s="43" t="str">
        <f>LOOKUP($C138,'[1]Umeldungen'!$A$3:$A$499,'[1]Umeldungen'!$D$3:$D$499)</f>
        <v>Min G</v>
      </c>
      <c r="F138" s="20">
        <v>38.5</v>
      </c>
      <c r="G138" s="10">
        <v>3</v>
      </c>
      <c r="H138" s="14">
        <f>SUM((SQRT(F138)-1.936))/0.0124</f>
        <v>344.26103411253456</v>
      </c>
    </row>
    <row r="139" ht="15.75" thickBot="1"/>
    <row r="140" spans="2:8" ht="16.5" thickBot="1">
      <c r="B140" s="61" t="s">
        <v>0</v>
      </c>
      <c r="C140" s="29" t="s">
        <v>146</v>
      </c>
      <c r="D140" s="31"/>
      <c r="E140" s="31" t="s">
        <v>145</v>
      </c>
      <c r="F140" s="30"/>
      <c r="G140" s="62">
        <v>0.6944444444444445</v>
      </c>
      <c r="H140" s="63"/>
    </row>
    <row r="141" spans="2:8" ht="15.75" thickBot="1">
      <c r="B141" s="64" t="s">
        <v>3</v>
      </c>
      <c r="C141" s="65"/>
      <c r="D141" s="65" t="s">
        <v>147</v>
      </c>
      <c r="E141" s="65" t="s">
        <v>6</v>
      </c>
      <c r="F141" s="66" t="s">
        <v>148</v>
      </c>
      <c r="G141" s="65" t="s">
        <v>7</v>
      </c>
      <c r="H141" s="67" t="s">
        <v>9</v>
      </c>
    </row>
    <row r="142" spans="2:8" ht="15">
      <c r="B142" s="36">
        <v>4</v>
      </c>
      <c r="C142" s="68"/>
      <c r="D142" s="216" t="s">
        <v>149</v>
      </c>
      <c r="E142" s="217"/>
      <c r="F142" s="218">
        <v>0.0014409490740740739</v>
      </c>
      <c r="G142" s="219">
        <f>HOUR(F142)*3600+MINUTE(F142)*60+SECOND(F142)</f>
        <v>124</v>
      </c>
      <c r="H142" s="203">
        <v>993</v>
      </c>
    </row>
    <row r="143" spans="2:8" ht="15">
      <c r="B143" s="11">
        <v>3</v>
      </c>
      <c r="C143" s="70"/>
      <c r="D143" s="70" t="s">
        <v>150</v>
      </c>
      <c r="E143" s="43"/>
      <c r="F143" s="71">
        <v>0.0015878472222222223</v>
      </c>
      <c r="G143" s="69">
        <f>HOUR(F143)*3600+MINUTE(F143)*60+SECOND(F143)</f>
        <v>137</v>
      </c>
      <c r="H143" s="14">
        <v>874</v>
      </c>
    </row>
    <row r="144" spans="2:8" ht="15">
      <c r="B144" s="11">
        <v>2</v>
      </c>
      <c r="C144" s="42"/>
      <c r="D144" s="42" t="s">
        <v>151</v>
      </c>
      <c r="E144" s="43"/>
      <c r="F144" s="71">
        <v>0.0016710648148148147</v>
      </c>
      <c r="G144" s="69">
        <f>HOUR(F144)*3600+MINUTE(F144)*60+SECOND(F144)</f>
        <v>144</v>
      </c>
      <c r="H144" s="14">
        <v>816</v>
      </c>
    </row>
  </sheetData>
  <sheetProtection/>
  <printOptions/>
  <pageMargins left="0.7" right="0.7" top="0.75" bottom="0.75" header="0.3" footer="0.3"/>
  <pageSetup horizontalDpi="300" verticalDpi="300" orientation="landscape" paperSize="9" r:id="rId1"/>
  <rowBreaks count="4" manualBreakCount="4">
    <brk id="28" max="255" man="1"/>
    <brk id="56" max="255" man="1"/>
    <brk id="87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117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5.421875" style="0" customWidth="1"/>
    <col min="4" max="4" width="21.7109375" style="0" customWidth="1"/>
    <col min="5" max="5" width="10.57421875" style="0" customWidth="1"/>
    <col min="6" max="6" width="10.28125" style="0" customWidth="1"/>
  </cols>
  <sheetData>
    <row r="1" ht="21">
      <c r="B1" s="1" t="s">
        <v>215</v>
      </c>
    </row>
    <row r="3" spans="2:10" s="77" customFormat="1" ht="15.75">
      <c r="B3" s="92" t="s">
        <v>0</v>
      </c>
      <c r="C3" s="100" t="s">
        <v>153</v>
      </c>
      <c r="D3" s="93" t="s">
        <v>2</v>
      </c>
      <c r="E3" s="98">
        <v>1</v>
      </c>
      <c r="F3" s="94">
        <v>0.59375</v>
      </c>
      <c r="G3" s="94"/>
      <c r="H3" s="94"/>
      <c r="I3" s="94"/>
      <c r="J3" s="96"/>
    </row>
    <row r="4" spans="2:10" s="78" customFormat="1" ht="15.75" thickBot="1">
      <c r="B4" s="97" t="s">
        <v>3</v>
      </c>
      <c r="C4" s="66" t="s">
        <v>4</v>
      </c>
      <c r="D4" s="89" t="s">
        <v>5</v>
      </c>
      <c r="E4" s="66" t="s">
        <v>6</v>
      </c>
      <c r="F4" s="66" t="s">
        <v>148</v>
      </c>
      <c r="G4" s="99" t="s">
        <v>154</v>
      </c>
      <c r="H4" s="72">
        <v>0</v>
      </c>
      <c r="I4" s="66" t="s">
        <v>7</v>
      </c>
      <c r="J4" s="66" t="s">
        <v>9</v>
      </c>
    </row>
    <row r="5" spans="2:10" s="5" customFormat="1" ht="15">
      <c r="B5" s="11">
        <v>5</v>
      </c>
      <c r="C5" s="11" t="s">
        <v>155</v>
      </c>
      <c r="D5" s="43" t="str">
        <f>LOOKUP($C5,'[2]Umeldungen'!$A$3:$I$499,'[2]Umeldungen'!$B$3:$B$499)</f>
        <v>RAACH, Charlie</v>
      </c>
      <c r="E5" s="43" t="str">
        <f>LOOKUP($C5,'[2]Umeldungen'!$A$3:$I$499,'[2]Umeldungen'!$D$3:$D$499)</f>
        <v>Min F</v>
      </c>
      <c r="F5" s="73"/>
      <c r="G5" s="74"/>
      <c r="H5" s="75">
        <v>10.62</v>
      </c>
      <c r="I5" s="76">
        <f>RANK(H5,H$5:H$9,1)</f>
        <v>1</v>
      </c>
      <c r="J5" s="14">
        <f>SUM((75/SUM(G5+H5)-3.998)/0.0066)</f>
        <v>464.2646807053587</v>
      </c>
    </row>
    <row r="6" spans="2:10" s="5" customFormat="1" ht="15">
      <c r="B6" s="36">
        <v>4</v>
      </c>
      <c r="C6" s="200" t="s">
        <v>156</v>
      </c>
      <c r="D6" s="209" t="str">
        <f>LOOKUP($C6,'[2]Umeldungen'!$A$3:$I$499,'[2]Umeldungen'!$B$3:$B$499)</f>
        <v>SIMON, Anna</v>
      </c>
      <c r="E6" s="209" t="str">
        <f>LOOKUP($C6,'[2]Umeldungen'!$A$3:$I$499,'[2]Umeldungen'!$D$3:$D$499)</f>
        <v>Min F</v>
      </c>
      <c r="F6" s="220"/>
      <c r="G6" s="222"/>
      <c r="H6" s="223">
        <v>10.88</v>
      </c>
      <c r="I6" s="221">
        <f>RANK(H6,H$5:H$9,1)</f>
        <v>2</v>
      </c>
      <c r="J6" s="203">
        <f>SUM((75/SUM(G6+H6)-3.998)/0.0066)</f>
        <v>438.69429590017813</v>
      </c>
    </row>
    <row r="7" spans="2:10" s="5" customFormat="1" ht="15">
      <c r="B7" s="11">
        <v>2</v>
      </c>
      <c r="C7" s="11" t="s">
        <v>157</v>
      </c>
      <c r="D7" s="43" t="str">
        <f>LOOKUP($C7,'[2]Umeldungen'!$A$3:$I$499,'[2]Umeldungen'!$B$3:$B$499)</f>
        <v>OMS, Joanne</v>
      </c>
      <c r="E7" s="43" t="str">
        <f>LOOKUP($C7,'[2]Umeldungen'!$A$3:$I$499,'[2]Umeldungen'!$D$3:$D$499)</f>
        <v>Min F</v>
      </c>
      <c r="F7" s="73"/>
      <c r="G7" s="74"/>
      <c r="H7" s="75">
        <v>11.13</v>
      </c>
      <c r="I7" s="76">
        <f>RANK(H7,H$5:H$9,1)</f>
        <v>3</v>
      </c>
      <c r="J7" s="14">
        <f>SUM((75/SUM(G7+H7)-3.998)/0.0066)</f>
        <v>415.2340112717471</v>
      </c>
    </row>
    <row r="8" spans="2:10" s="5" customFormat="1" ht="15">
      <c r="B8" s="36">
        <v>3</v>
      </c>
      <c r="C8" s="11" t="s">
        <v>158</v>
      </c>
      <c r="D8" s="43" t="str">
        <f>LOOKUP($C8,'[2]Umeldungen'!$A$3:$I$499,'[2]Umeldungen'!$B$3:$B$499)</f>
        <v>OMS, Robine</v>
      </c>
      <c r="E8" s="43" t="str">
        <f>LOOKUP($C8,'[2]Umeldungen'!$A$3:$I$499,'[2]Umeldungen'!$D$3:$D$499)</f>
        <v>Min F</v>
      </c>
      <c r="F8" s="73"/>
      <c r="G8" s="74"/>
      <c r="H8" s="75">
        <v>11.65</v>
      </c>
      <c r="I8" s="76">
        <f>RANK(H8,H$5:H$9,1)</f>
        <v>4</v>
      </c>
      <c r="J8" s="14">
        <f>SUM((75/SUM(G8+H8)-3.998)/0.0066)</f>
        <v>369.6618545974768</v>
      </c>
    </row>
    <row r="9" spans="2:10" s="5" customFormat="1" ht="15">
      <c r="B9" s="11">
        <v>6</v>
      </c>
      <c r="C9" s="11" t="s">
        <v>159</v>
      </c>
      <c r="D9" s="43" t="str">
        <f>LOOKUP($C9,'[2]Umeldungen'!$A$3:$I$499,'[2]Umeldungen'!$B$3:$B$499)</f>
        <v>BOURSCHEID, Noémie</v>
      </c>
      <c r="E9" s="43" t="str">
        <f>LOOKUP($C9,'[2]Umeldungen'!$A$3:$I$499,'[2]Umeldungen'!$D$3:$D$499)</f>
        <v>Min F</v>
      </c>
      <c r="F9" s="73"/>
      <c r="G9" s="74"/>
      <c r="H9" s="75">
        <v>12.58</v>
      </c>
      <c r="I9" s="76">
        <f>RANK(H9,H$5:H$9,1)</f>
        <v>5</v>
      </c>
      <c r="J9" s="14">
        <f>SUM((75/SUM(G9+H9)-3.998)/0.0066)</f>
        <v>297.5521510815628</v>
      </c>
    </row>
    <row r="11" spans="2:10" s="77" customFormat="1" ht="15.75">
      <c r="B11" s="92" t="s">
        <v>0</v>
      </c>
      <c r="C11" s="100" t="s">
        <v>160</v>
      </c>
      <c r="D11" s="93" t="s">
        <v>2</v>
      </c>
      <c r="E11" s="98">
        <v>1</v>
      </c>
      <c r="F11" s="94">
        <v>0.607638888888889</v>
      </c>
      <c r="G11" s="94"/>
      <c r="H11" s="94"/>
      <c r="I11" s="93"/>
      <c r="J11" s="96"/>
    </row>
    <row r="12" spans="2:10" s="78" customFormat="1" ht="15.75" thickBot="1">
      <c r="B12" s="97" t="s">
        <v>3</v>
      </c>
      <c r="C12" s="66" t="s">
        <v>4</v>
      </c>
      <c r="D12" s="89" t="s">
        <v>5</v>
      </c>
      <c r="E12" s="66" t="s">
        <v>6</v>
      </c>
      <c r="F12" s="66" t="s">
        <v>148</v>
      </c>
      <c r="G12" s="90" t="s">
        <v>154</v>
      </c>
      <c r="H12" s="72" t="s">
        <v>8</v>
      </c>
      <c r="I12" s="66" t="s">
        <v>7</v>
      </c>
      <c r="J12" s="66" t="s">
        <v>9</v>
      </c>
    </row>
    <row r="13" spans="2:10" s="5" customFormat="1" ht="15">
      <c r="B13" s="79">
        <v>3</v>
      </c>
      <c r="C13" s="224" t="s">
        <v>161</v>
      </c>
      <c r="D13" s="217" t="str">
        <f>LOOKUP($C13,'[2]Umeldungen'!$A$3:$I$499,'[2]Umeldungen'!$B$3:$B$499)</f>
        <v>RAACH, Lena</v>
      </c>
      <c r="E13" s="217" t="str">
        <f>LOOKUP($C13,'[2]Umeldungen'!$A$3:$I$499,'[2]Umeldungen'!$D$3:$D$499)</f>
        <v>Cadette</v>
      </c>
      <c r="F13" s="220"/>
      <c r="G13" s="222">
        <f aca="true" t="shared" si="0" ref="G13:G18">HOUR(F13)*3600+MINUTE(F13)*60+SECOND(F13)</f>
        <v>0</v>
      </c>
      <c r="H13" s="223">
        <v>13.49</v>
      </c>
      <c r="I13" s="225">
        <v>1</v>
      </c>
      <c r="J13" s="226">
        <f aca="true" t="shared" si="1" ref="J13:J18">SUM((100/SUM(G13+H13)-4.0062)/0.00656)</f>
        <v>519.3137870870925</v>
      </c>
    </row>
    <row r="14" spans="2:10" s="5" customFormat="1" ht="15">
      <c r="B14" s="80">
        <v>1</v>
      </c>
      <c r="C14" s="42" t="s">
        <v>162</v>
      </c>
      <c r="D14" s="43" t="str">
        <f>LOOKUP($C14,'[2]Umeldungen'!$A$3:$I$499,'[2]Umeldungen'!$B$3:$B$499)</f>
        <v>REINERT, Véro</v>
      </c>
      <c r="E14" s="43" t="str">
        <f>LOOKUP($C14,'[2]Umeldungen'!$A$3:$I$499,'[2]Umeldungen'!$D$3:$D$499)</f>
        <v>Cadette</v>
      </c>
      <c r="F14" s="73"/>
      <c r="G14" s="85">
        <f t="shared" si="0"/>
        <v>0</v>
      </c>
      <c r="H14" s="75">
        <v>14.13</v>
      </c>
      <c r="I14" s="10">
        <v>2</v>
      </c>
      <c r="J14" s="14">
        <f t="shared" si="1"/>
        <v>468.131224863204</v>
      </c>
    </row>
    <row r="15" spans="2:10" s="5" customFormat="1" ht="15">
      <c r="B15" s="80">
        <v>4</v>
      </c>
      <c r="C15" s="208" t="s">
        <v>163</v>
      </c>
      <c r="D15" s="209" t="str">
        <f>LOOKUP($C15,'[2]Umeldungen'!$A$3:$I$499,'[2]Umeldungen'!$B$3:$B$499)</f>
        <v>ARENDT, Noa</v>
      </c>
      <c r="E15" s="209" t="str">
        <f>LOOKUP($C15,'[2]Umeldungen'!$A$3:$I$499,'[2]Umeldungen'!$D$3:$D$499)</f>
        <v>Cadette</v>
      </c>
      <c r="F15" s="220"/>
      <c r="G15" s="227">
        <f t="shared" si="0"/>
        <v>0</v>
      </c>
      <c r="H15" s="223">
        <v>14.43</v>
      </c>
      <c r="I15" s="210">
        <v>3</v>
      </c>
      <c r="J15" s="203">
        <f t="shared" si="1"/>
        <v>445.70227591569056</v>
      </c>
    </row>
    <row r="16" spans="2:10" s="5" customFormat="1" ht="15">
      <c r="B16" s="80">
        <v>6</v>
      </c>
      <c r="C16" s="42" t="s">
        <v>164</v>
      </c>
      <c r="D16" s="43" t="str">
        <f>LOOKUP($C16,'[2]Umeldungen'!$A$3:$I$499,'[2]Umeldungen'!$B$3:$B$499)</f>
        <v>PARRUCCINI, Elisa</v>
      </c>
      <c r="E16" s="43" t="str">
        <f>LOOKUP($C16,'[2]Umeldungen'!$A$3:$I$499,'[2]Umeldungen'!$D$3:$D$499)</f>
        <v>Cadette</v>
      </c>
      <c r="F16" s="73"/>
      <c r="G16" s="85">
        <f t="shared" si="0"/>
        <v>0</v>
      </c>
      <c r="H16" s="75">
        <v>14.51</v>
      </c>
      <c r="I16" s="10">
        <v>4</v>
      </c>
      <c r="J16" s="14">
        <f t="shared" si="1"/>
        <v>439.87785967625365</v>
      </c>
    </row>
    <row r="17" spans="2:10" s="5" customFormat="1" ht="15">
      <c r="B17" s="80">
        <v>5</v>
      </c>
      <c r="C17" s="42" t="s">
        <v>165</v>
      </c>
      <c r="D17" s="43" t="str">
        <f>LOOKUP($C17,'[2]Umeldungen'!$A$3:$I$499,'[2]Umeldungen'!$B$3:$B$499)</f>
        <v>SMITH, Evie</v>
      </c>
      <c r="E17" s="43" t="str">
        <f>LOOKUP($C17,'[2]Umeldungen'!$A$3:$I$499,'[2]Umeldungen'!$D$3:$D$499)</f>
        <v>Cadette</v>
      </c>
      <c r="F17" s="73"/>
      <c r="G17" s="85">
        <f t="shared" si="0"/>
        <v>0</v>
      </c>
      <c r="H17" s="75">
        <v>15.42</v>
      </c>
      <c r="I17" s="10">
        <v>5</v>
      </c>
      <c r="J17" s="14">
        <f t="shared" si="1"/>
        <v>377.87870519755785</v>
      </c>
    </row>
    <row r="18" spans="2:10" s="5" customFormat="1" ht="15">
      <c r="B18" s="80">
        <v>2</v>
      </c>
      <c r="C18" s="42" t="s">
        <v>166</v>
      </c>
      <c r="D18" s="43" t="str">
        <f>LOOKUP($C18,'[2]Umeldungen'!$A$3:$I$499,'[2]Umeldungen'!$B$3:$B$499)</f>
        <v>WOODHAM, Rebekka</v>
      </c>
      <c r="E18" s="43" t="str">
        <f>LOOKUP($C18,'[2]Umeldungen'!$A$3:$I$499,'[2]Umeldungen'!$D$3:$D$499)</f>
        <v>Cadette</v>
      </c>
      <c r="F18" s="73"/>
      <c r="G18" s="85">
        <f t="shared" si="0"/>
        <v>0</v>
      </c>
      <c r="H18" s="75">
        <v>16.01</v>
      </c>
      <c r="I18" s="10">
        <v>6</v>
      </c>
      <c r="J18" s="14">
        <f t="shared" si="1"/>
        <v>341.4475899209335</v>
      </c>
    </row>
    <row r="19" spans="2:10" s="5" customFormat="1" ht="9" customHeight="1">
      <c r="B19" s="81"/>
      <c r="C19" s="82"/>
      <c r="D19" s="83"/>
      <c r="E19" s="83"/>
      <c r="F19" s="84"/>
      <c r="G19" s="86"/>
      <c r="H19" s="84"/>
      <c r="I19" s="87"/>
      <c r="J19" s="81"/>
    </row>
    <row r="20" spans="2:11" s="5" customFormat="1" ht="10.5" customHeight="1">
      <c r="B20" s="81"/>
      <c r="C20" s="82"/>
      <c r="D20" s="83"/>
      <c r="E20" s="83"/>
      <c r="F20" s="84"/>
      <c r="G20" s="86"/>
      <c r="H20" s="84"/>
      <c r="I20" s="87"/>
      <c r="J20" s="81"/>
      <c r="K20"/>
    </row>
    <row r="21" spans="2:11" s="77" customFormat="1" ht="15.75">
      <c r="B21" s="92" t="s">
        <v>0</v>
      </c>
      <c r="C21" s="101" t="s">
        <v>172</v>
      </c>
      <c r="D21" s="93" t="s">
        <v>2</v>
      </c>
      <c r="E21" s="93">
        <v>1</v>
      </c>
      <c r="F21" s="94">
        <v>0.6215277777777778</v>
      </c>
      <c r="G21" s="95"/>
      <c r="H21" s="94"/>
      <c r="I21" s="93"/>
      <c r="J21" s="96"/>
      <c r="K21"/>
    </row>
    <row r="22" spans="2:11" s="78" customFormat="1" ht="15.75" thickBot="1">
      <c r="B22" s="88" t="s">
        <v>3</v>
      </c>
      <c r="C22" s="66" t="s">
        <v>4</v>
      </c>
      <c r="D22" s="89" t="s">
        <v>5</v>
      </c>
      <c r="E22" s="66" t="s">
        <v>6</v>
      </c>
      <c r="F22" s="66" t="s">
        <v>148</v>
      </c>
      <c r="G22" s="90" t="s">
        <v>154</v>
      </c>
      <c r="H22" s="91" t="s">
        <v>8</v>
      </c>
      <c r="I22" s="66" t="s">
        <v>7</v>
      </c>
      <c r="J22" s="66" t="s">
        <v>9</v>
      </c>
      <c r="K22"/>
    </row>
    <row r="23" spans="2:11" s="5" customFormat="1" ht="14.25" customHeight="1">
      <c r="B23" s="80">
        <v>5</v>
      </c>
      <c r="C23" s="42" t="s">
        <v>170</v>
      </c>
      <c r="D23" s="43" t="str">
        <f>LOOKUP($C23,'[2]Umeldungen'!$A$3:$I$499,'[2]Umeldungen'!$B$3:$B$499)</f>
        <v>DE SOUSA MOREIRA, Soraya</v>
      </c>
      <c r="E23" s="43" t="str">
        <f>LOOKUP($C23,'[2]Umeldungen'!$A$3:$I$499,'[2]Umeldungen'!$D$3:$D$499)</f>
        <v>J/S F</v>
      </c>
      <c r="F23" s="73"/>
      <c r="G23" s="85">
        <f>HOUR(F23)*3600+MINUTE(F23)*60+SECOND(F23)</f>
        <v>0</v>
      </c>
      <c r="H23" s="75">
        <v>12.96</v>
      </c>
      <c r="I23" s="10">
        <v>1</v>
      </c>
      <c r="J23" s="14">
        <f>SUM((100/SUM(G23+H23)-4.0062)/0.00656)</f>
        <v>565.5258205359831</v>
      </c>
      <c r="K23"/>
    </row>
    <row r="24" spans="2:11" s="5" customFormat="1" ht="15">
      <c r="B24" s="80">
        <v>4</v>
      </c>
      <c r="C24" s="10" t="s">
        <v>169</v>
      </c>
      <c r="D24" s="43" t="str">
        <f>LOOKUP($C24,'[2]Umeldungen'!$A$3:$I$499,'[2]Umeldungen'!$B$3:$B$499)</f>
        <v>PASTORET, Lisa</v>
      </c>
      <c r="E24" s="43" t="str">
        <f>LOOKUP($C24,'[2]Umeldungen'!$A$3:$I$499,'[2]Umeldungen'!$D$3:$D$499)</f>
        <v>J/S F</v>
      </c>
      <c r="F24" s="73"/>
      <c r="G24" s="85">
        <f>HOUR(F24)*3600+MINUTE(F24)*60+SECOND(F24)</f>
        <v>0</v>
      </c>
      <c r="H24" s="75">
        <v>14.53</v>
      </c>
      <c r="I24" s="10">
        <v>2</v>
      </c>
      <c r="J24" s="14">
        <f>SUM((100/SUM(G24+H24)-4.0062)/0.00656)</f>
        <v>438.43177697950426</v>
      </c>
      <c r="K24"/>
    </row>
    <row r="25" spans="2:11" s="5" customFormat="1" ht="15">
      <c r="B25" s="80">
        <v>3</v>
      </c>
      <c r="C25" s="42" t="s">
        <v>168</v>
      </c>
      <c r="D25" s="43" t="str">
        <f>LOOKUP($C25,'[2]Umeldungen'!$A$3:$I$499,'[2]Umeldungen'!$B$3:$B$499)</f>
        <v>KRIEPS, Marie</v>
      </c>
      <c r="E25" s="43" t="str">
        <f>LOOKUP($C25,'[2]Umeldungen'!$A$3:$I$499,'[2]Umeldungen'!$D$3:$D$499)</f>
        <v>J/S F</v>
      </c>
      <c r="F25" s="73"/>
      <c r="G25" s="85">
        <f>HOUR(F25)*3600+MINUTE(F25)*60+SECOND(F25)</f>
        <v>0</v>
      </c>
      <c r="H25" s="75">
        <v>14.46</v>
      </c>
      <c r="I25" s="10">
        <v>3</v>
      </c>
      <c r="J25" s="14">
        <f>SUM((100/SUM(G25+H25)-4.0062)/0.00656)</f>
        <v>443.5105674189522</v>
      </c>
      <c r="K25"/>
    </row>
    <row r="26" spans="2:11" s="5" customFormat="1" ht="15">
      <c r="B26" s="80">
        <v>2</v>
      </c>
      <c r="C26" s="42" t="s">
        <v>167</v>
      </c>
      <c r="D26" s="43" t="str">
        <f>LOOKUP($C26,'[2]Umeldungen'!$A$3:$I$499,'[2]Umeldungen'!$B$3:$B$499)</f>
        <v>MORAIS, Jana</v>
      </c>
      <c r="E26" s="43" t="str">
        <f>LOOKUP($C26,'[2]Umeldungen'!$A$3:$I$499,'[2]Umeldungen'!$D$3:$D$499)</f>
        <v>J/S F</v>
      </c>
      <c r="F26" s="73"/>
      <c r="G26" s="85">
        <f>HOUR(F26)*3600+MINUTE(F26)*60+SECOND(F26)</f>
        <v>0</v>
      </c>
      <c r="H26" s="75">
        <v>14.98</v>
      </c>
      <c r="I26" s="10">
        <v>4</v>
      </c>
      <c r="J26" s="14">
        <f>SUM((100/SUM(G26+H26)-4.0062)/0.00656)</f>
        <v>406.91576573642914</v>
      </c>
      <c r="K26"/>
    </row>
    <row r="28" spans="2:13" s="5" customFormat="1" ht="15.75">
      <c r="B28" s="92" t="s">
        <v>0</v>
      </c>
      <c r="C28" s="100" t="s">
        <v>173</v>
      </c>
      <c r="D28" s="93" t="s">
        <v>2</v>
      </c>
      <c r="E28" s="98">
        <v>1</v>
      </c>
      <c r="F28" s="94">
        <v>0.638888888888889</v>
      </c>
      <c r="G28" s="93"/>
      <c r="H28" s="93"/>
      <c r="I28" s="93"/>
      <c r="J28" s="96"/>
      <c r="K28" s="102"/>
      <c r="L28" s="103"/>
      <c r="M28" s="102"/>
    </row>
    <row r="29" spans="2:13" s="5" customFormat="1" ht="16.5" thickBot="1">
      <c r="B29" s="88" t="s">
        <v>3</v>
      </c>
      <c r="C29" s="66" t="s">
        <v>4</v>
      </c>
      <c r="D29" s="89" t="s">
        <v>5</v>
      </c>
      <c r="E29" s="66" t="s">
        <v>6</v>
      </c>
      <c r="F29" s="66" t="s">
        <v>148</v>
      </c>
      <c r="G29" s="140" t="s">
        <v>154</v>
      </c>
      <c r="H29" s="72" t="s">
        <v>8</v>
      </c>
      <c r="I29" s="66" t="s">
        <v>7</v>
      </c>
      <c r="J29" s="66" t="s">
        <v>9</v>
      </c>
      <c r="K29" s="102"/>
      <c r="L29" s="103"/>
      <c r="M29" s="102"/>
    </row>
    <row r="30" spans="2:13" s="114" customFormat="1" ht="15.75">
      <c r="B30" s="104">
        <v>2</v>
      </c>
      <c r="C30" s="105" t="s">
        <v>174</v>
      </c>
      <c r="D30" s="106" t="str">
        <f>LOOKUP($C30,'[2]Umeldungen'!$A$3:$I$499,'[2]Umeldungen'!$B$3:$B$499)</f>
        <v>KIEFFER, Lena</v>
      </c>
      <c r="E30" s="106" t="str">
        <f>LOOKUP($C30,'[2]Umeldungen'!$A$3:$I$499,'[2]Umeldungen'!$D$3:$D$499)</f>
        <v>Cadette</v>
      </c>
      <c r="F30" s="107"/>
      <c r="G30" s="108">
        <f aca="true" t="shared" si="2" ref="G30:G35">HOUR(F30)*3600+MINUTE(F30)*60+SECOND(F30)</f>
        <v>0</v>
      </c>
      <c r="H30" s="109">
        <v>60.85</v>
      </c>
      <c r="I30" s="110">
        <v>1</v>
      </c>
      <c r="J30" s="111">
        <f aca="true" t="shared" si="3" ref="J30:J35">SUM((400/H30)-2.81)/0.00716</f>
        <v>525.6342870783086</v>
      </c>
      <c r="K30" s="112"/>
      <c r="L30" s="113"/>
      <c r="M30" s="112"/>
    </row>
    <row r="31" spans="2:13" s="114" customFormat="1" ht="15.75">
      <c r="B31" s="115">
        <v>4</v>
      </c>
      <c r="C31" s="228" t="s">
        <v>175</v>
      </c>
      <c r="D31" s="229" t="str">
        <f>LOOKUP($C31,'[2]Umeldungen'!$A$3:$I$499,'[2]Umeldungen'!$B$3:$B$499)</f>
        <v>TORNAMBE, Cathy</v>
      </c>
      <c r="E31" s="229" t="str">
        <f>LOOKUP($C31,'[2]Umeldungen'!$A$3:$I$499,'[2]Umeldungen'!$D$3:$D$499)</f>
        <v>Cadette</v>
      </c>
      <c r="F31" s="230"/>
      <c r="G31" s="231">
        <f t="shared" si="2"/>
        <v>0</v>
      </c>
      <c r="H31" s="232">
        <v>71.4</v>
      </c>
      <c r="I31" s="233">
        <v>2</v>
      </c>
      <c r="J31" s="234">
        <f t="shared" si="3"/>
        <v>389.9777788210256</v>
      </c>
      <c r="K31" s="112"/>
      <c r="L31" s="113"/>
      <c r="M31" s="112"/>
    </row>
    <row r="32" spans="2:13" s="114" customFormat="1" ht="15.75">
      <c r="B32" s="115">
        <v>6</v>
      </c>
      <c r="C32" s="116" t="s">
        <v>176</v>
      </c>
      <c r="D32" s="117" t="str">
        <f>LOOKUP($C32,'[2]Umeldungen'!$A$3:$I$499,'[2]Umeldungen'!$B$3:$B$499)</f>
        <v>HEINEN, Hannah</v>
      </c>
      <c r="E32" s="117" t="str">
        <f>LOOKUP($C32,'[2]Umeldungen'!$A$3:$I$499,'[2]Umeldungen'!$D$3:$D$499)</f>
        <v>Cadette</v>
      </c>
      <c r="F32" s="118"/>
      <c r="G32" s="119">
        <f t="shared" si="2"/>
        <v>0</v>
      </c>
      <c r="H32" s="120">
        <v>72.99</v>
      </c>
      <c r="I32" s="110">
        <v>3</v>
      </c>
      <c r="J32" s="111">
        <f t="shared" si="3"/>
        <v>372.93334741653604</v>
      </c>
      <c r="K32" s="112"/>
      <c r="L32" s="113"/>
      <c r="M32" s="112"/>
    </row>
    <row r="33" spans="2:13" s="114" customFormat="1" ht="15.75">
      <c r="B33" s="115">
        <v>3</v>
      </c>
      <c r="C33" s="228" t="s">
        <v>177</v>
      </c>
      <c r="D33" s="229" t="str">
        <f>LOOKUP($C33,'[2]Umeldungen'!$A$3:$I$499,'[2]Umeldungen'!$B$3:$B$499)</f>
        <v>JADIN, Charlie</v>
      </c>
      <c r="E33" s="229" t="str">
        <f>LOOKUP($C33,'[2]Umeldungen'!$A$3:$I$499,'[2]Umeldungen'!$D$3:$D$499)</f>
        <v>Cadette</v>
      </c>
      <c r="F33" s="230"/>
      <c r="G33" s="231">
        <f t="shared" si="2"/>
        <v>0</v>
      </c>
      <c r="H33" s="232">
        <v>73.78</v>
      </c>
      <c r="I33" s="233">
        <v>4</v>
      </c>
      <c r="J33" s="234">
        <f t="shared" si="3"/>
        <v>364.7379117442616</v>
      </c>
      <c r="K33" s="112"/>
      <c r="L33" s="113"/>
      <c r="M33" s="112"/>
    </row>
    <row r="34" spans="2:13" s="114" customFormat="1" ht="15.75">
      <c r="B34" s="115">
        <v>5</v>
      </c>
      <c r="C34" s="228" t="s">
        <v>178</v>
      </c>
      <c r="D34" s="229" t="str">
        <f>LOOKUP($C34,'[2]Umeldungen'!$A$3:$I$499,'[2]Umeldungen'!$B$3:$B$499)</f>
        <v>RECKINGER, Anne</v>
      </c>
      <c r="E34" s="229" t="str">
        <f>LOOKUP($C34,'[2]Umeldungen'!$A$3:$I$499,'[2]Umeldungen'!$D$3:$D$499)</f>
        <v>Cadette</v>
      </c>
      <c r="F34" s="230"/>
      <c r="G34" s="231">
        <f t="shared" si="2"/>
        <v>0</v>
      </c>
      <c r="H34" s="232">
        <v>74.68</v>
      </c>
      <c r="I34" s="233">
        <v>5</v>
      </c>
      <c r="J34" s="234">
        <f t="shared" si="3"/>
        <v>355.6126250400217</v>
      </c>
      <c r="K34" s="112"/>
      <c r="L34" s="113"/>
      <c r="M34" s="112"/>
    </row>
    <row r="35" spans="2:13" s="121" customFormat="1" ht="18.75">
      <c r="B35" s="115">
        <v>1</v>
      </c>
      <c r="C35" s="116" t="s">
        <v>179</v>
      </c>
      <c r="D35" s="117" t="str">
        <f>LOOKUP($C35,'[2]Umeldungen'!$A$3:$I$499,'[2]Umeldungen'!$B$3:$B$499)</f>
        <v>HOFFMANN, Anna-Katharina</v>
      </c>
      <c r="E35" s="117" t="str">
        <f>LOOKUP($C35,'[2]Umeldungen'!$A$3:$I$499,'[2]Umeldungen'!$D$3:$D$499)</f>
        <v>Cadette</v>
      </c>
      <c r="F35" s="118"/>
      <c r="G35" s="119">
        <f t="shared" si="2"/>
        <v>0</v>
      </c>
      <c r="H35" s="120">
        <v>83.24</v>
      </c>
      <c r="I35" s="110">
        <v>6</v>
      </c>
      <c r="J35" s="111">
        <f t="shared" si="3"/>
        <v>278.68464076413636</v>
      </c>
      <c r="K35" s="112"/>
      <c r="L35" s="113"/>
      <c r="M35" s="112"/>
    </row>
    <row r="36" spans="2:14" s="5" customFormat="1" ht="15.75">
      <c r="B36" s="81"/>
      <c r="C36" s="82"/>
      <c r="D36" s="83"/>
      <c r="E36" s="83"/>
      <c r="F36" s="83"/>
      <c r="G36" s="122"/>
      <c r="H36" s="83"/>
      <c r="I36" s="83"/>
      <c r="J36" s="123"/>
      <c r="K36" s="81"/>
      <c r="L36" s="102"/>
      <c r="M36" s="103"/>
      <c r="N36" s="102"/>
    </row>
    <row r="37" spans="2:13" s="5" customFormat="1" ht="15.75">
      <c r="B37" s="92" t="s">
        <v>0</v>
      </c>
      <c r="C37" s="100" t="s">
        <v>183</v>
      </c>
      <c r="D37" s="93" t="s">
        <v>2</v>
      </c>
      <c r="E37" s="98">
        <v>1</v>
      </c>
      <c r="F37" s="94">
        <v>0.638888888888889</v>
      </c>
      <c r="G37" s="95"/>
      <c r="H37" s="94"/>
      <c r="I37" s="94"/>
      <c r="J37" s="96"/>
      <c r="K37" s="102"/>
      <c r="L37" s="103"/>
      <c r="M37" s="102"/>
    </row>
    <row r="38" spans="2:13" s="5" customFormat="1" ht="16.5" thickBot="1">
      <c r="B38" s="97" t="s">
        <v>3</v>
      </c>
      <c r="C38" s="66" t="s">
        <v>4</v>
      </c>
      <c r="D38" s="89" t="s">
        <v>5</v>
      </c>
      <c r="E38" s="66" t="s">
        <v>6</v>
      </c>
      <c r="F38" s="66" t="s">
        <v>148</v>
      </c>
      <c r="G38" s="90" t="s">
        <v>154</v>
      </c>
      <c r="H38" s="72" t="s">
        <v>8</v>
      </c>
      <c r="I38" s="66" t="s">
        <v>7</v>
      </c>
      <c r="J38" s="66" t="s">
        <v>9</v>
      </c>
      <c r="K38" s="102"/>
      <c r="L38" s="103"/>
      <c r="M38" s="102"/>
    </row>
    <row r="39" spans="2:13" s="5" customFormat="1" ht="15.75">
      <c r="B39" s="11">
        <v>3</v>
      </c>
      <c r="C39" s="208" t="s">
        <v>180</v>
      </c>
      <c r="D39" s="209" t="str">
        <f>LOOKUP($C39,'[2]Umeldungen'!$A$3:$I$499,'[2]Umeldungen'!$B$3:$B$499)</f>
        <v>HUSTING, Elisa</v>
      </c>
      <c r="E39" s="209" t="str">
        <f>LOOKUP($C39,'[2]Umeldungen'!$A$3:$I$499,'[2]Umeldungen'!$D$3:$D$499)</f>
        <v>J/S F</v>
      </c>
      <c r="F39" s="235"/>
      <c r="G39" s="236">
        <f>HOUR(F39)*3600+MINUTE(F39)*60+SECOND(F39)</f>
        <v>0</v>
      </c>
      <c r="H39" s="237">
        <v>62.42</v>
      </c>
      <c r="I39" s="210">
        <v>1</v>
      </c>
      <c r="J39" s="226">
        <f>SUM((400/H39)-2.81)/0.00716</f>
        <v>502.5422484914769</v>
      </c>
      <c r="K39" s="102"/>
      <c r="L39" s="103"/>
      <c r="M39" s="102"/>
    </row>
    <row r="40" spans="2:13" s="5" customFormat="1" ht="15.75">
      <c r="B40" s="11">
        <v>2</v>
      </c>
      <c r="C40" s="42" t="s">
        <v>181</v>
      </c>
      <c r="D40" s="43" t="str">
        <f>LOOKUP($C40,'[2]Umeldungen'!$A$3:$I$499,'[2]Umeldungen'!$B$3:$B$499)</f>
        <v>HAVE, Yana</v>
      </c>
      <c r="E40" s="43" t="str">
        <f>LOOKUP($C40,'[2]Umeldungen'!$A$3:$I$499,'[2]Umeldungen'!$D$3:$D$499)</f>
        <v>J/S F</v>
      </c>
      <c r="F40" s="125"/>
      <c r="G40" s="126">
        <f>HOUR(F40)*3600+MINUTE(F40)*60+SECOND(F40)</f>
        <v>0</v>
      </c>
      <c r="H40" s="127">
        <v>62.67</v>
      </c>
      <c r="I40" s="10">
        <v>2</v>
      </c>
      <c r="J40" s="41">
        <f>SUM((400/H40)-2.81)/0.00716</f>
        <v>498.97195828463896</v>
      </c>
      <c r="K40" s="102"/>
      <c r="L40" s="103"/>
      <c r="M40" s="102"/>
    </row>
    <row r="41" spans="2:13" s="5" customFormat="1" ht="15.75">
      <c r="B41" s="11">
        <v>4</v>
      </c>
      <c r="C41" s="42" t="s">
        <v>182</v>
      </c>
      <c r="D41" s="43" t="str">
        <f>LOOKUP($C41,'[2]Umeldungen'!$A$3:$I$499,'[2]Umeldungen'!$B$3:$B$499)</f>
        <v>EISCHEN, Cloe</v>
      </c>
      <c r="E41" s="43" t="str">
        <f>LOOKUP($C41,'[2]Umeldungen'!$A$3:$I$499,'[2]Umeldungen'!$D$3:$D$499)</f>
        <v>J/S F</v>
      </c>
      <c r="F41" s="125"/>
      <c r="G41" s="126">
        <f>HOUR(F41)*3600+MINUTE(F41)*60+SECOND(F41)</f>
        <v>0</v>
      </c>
      <c r="H41" s="127">
        <v>70.92</v>
      </c>
      <c r="I41" s="10">
        <v>3</v>
      </c>
      <c r="J41" s="41">
        <f>SUM((400/H41)-2.81)/0.00716</f>
        <v>395.27345313154797</v>
      </c>
      <c r="K41" s="102"/>
      <c r="L41" s="103"/>
      <c r="M41" s="102"/>
    </row>
    <row r="43" spans="2:13" s="5" customFormat="1" ht="15.75">
      <c r="B43" s="92" t="s">
        <v>0</v>
      </c>
      <c r="C43" s="100" t="s">
        <v>197</v>
      </c>
      <c r="D43" s="93" t="s">
        <v>2</v>
      </c>
      <c r="E43" s="98">
        <v>1</v>
      </c>
      <c r="F43" s="94">
        <v>0.6527777777777778</v>
      </c>
      <c r="G43" s="94"/>
      <c r="H43" s="94"/>
      <c r="I43" s="93"/>
      <c r="J43" s="96"/>
      <c r="L43" s="128"/>
      <c r="M43" s="102"/>
    </row>
    <row r="44" spans="2:13" s="77" customFormat="1" ht="16.5" thickBot="1">
      <c r="B44" s="97" t="s">
        <v>3</v>
      </c>
      <c r="C44" s="66" t="s">
        <v>4</v>
      </c>
      <c r="D44" s="89" t="s">
        <v>5</v>
      </c>
      <c r="E44" s="66" t="s">
        <v>6</v>
      </c>
      <c r="F44" s="66" t="s">
        <v>148</v>
      </c>
      <c r="G44" s="140" t="s">
        <v>154</v>
      </c>
      <c r="H44" s="133">
        <v>0</v>
      </c>
      <c r="I44" s="66" t="s">
        <v>7</v>
      </c>
      <c r="J44" s="66" t="s">
        <v>9</v>
      </c>
      <c r="L44" s="128"/>
      <c r="M44" s="102"/>
    </row>
    <row r="45" spans="2:13" s="78" customFormat="1" ht="15.75">
      <c r="B45" s="36"/>
      <c r="C45" s="224" t="s">
        <v>184</v>
      </c>
      <c r="D45" s="217" t="str">
        <f>LOOKUP($C45,'[2]Umeldungen'!$A$3:$I$499,'[2]Umeldungen'!$B$3:$B$499)</f>
        <v>ARENDT, Fanny</v>
      </c>
      <c r="E45" s="217" t="str">
        <f>LOOKUP($C45,'[2]Umeldungen'!$A$3:$I$499,'[2]Umeldungen'!$D$3:$D$499)</f>
        <v>Cadette</v>
      </c>
      <c r="F45" s="238">
        <v>0.0017761574074074075</v>
      </c>
      <c r="G45" s="219">
        <f aca="true" t="shared" si="4" ref="G45:G52">HOUR(F45)*3600+MINUTE(F45)*60+SECOND(F45)</f>
        <v>153</v>
      </c>
      <c r="H45" s="239">
        <v>0.46</v>
      </c>
      <c r="I45" s="225">
        <v>1</v>
      </c>
      <c r="J45" s="226">
        <f aca="true" t="shared" si="5" ref="J45:J52">SUM((800/SUM(G45+H45)-2.0232)/0.00647)</f>
        <v>493.0270236407757</v>
      </c>
      <c r="L45" s="128"/>
      <c r="M45" s="102"/>
    </row>
    <row r="46" spans="2:10" s="5" customFormat="1" ht="15">
      <c r="B46" s="11"/>
      <c r="C46" s="208" t="s">
        <v>185</v>
      </c>
      <c r="D46" s="209" t="str">
        <f>LOOKUP($C46,'[2]Umeldungen'!$A$3:$I$499,'[2]Umeldungen'!$B$3:$B$499)</f>
        <v>HUSTING, Anna</v>
      </c>
      <c r="E46" s="209" t="str">
        <f>LOOKUP($C46,'[2]Umeldungen'!$A$3:$I$499,'[2]Umeldungen'!$D$3:$D$499)</f>
        <v>Cadette</v>
      </c>
      <c r="F46" s="240">
        <v>0.0018396990740740743</v>
      </c>
      <c r="G46" s="241">
        <f t="shared" si="4"/>
        <v>159</v>
      </c>
      <c r="H46" s="242">
        <v>0.95</v>
      </c>
      <c r="I46" s="210">
        <v>2</v>
      </c>
      <c r="J46" s="203">
        <f t="shared" si="5"/>
        <v>460.334310422548</v>
      </c>
    </row>
    <row r="47" spans="2:10" s="5" customFormat="1" ht="15">
      <c r="B47" s="11"/>
      <c r="C47" s="42" t="s">
        <v>186</v>
      </c>
      <c r="D47" s="43" t="str">
        <f>LOOKUP($C47,'[2]Umeldungen'!$A$3:$I$499,'[2]Umeldungen'!$B$3:$B$499)</f>
        <v>HAVE, Mara</v>
      </c>
      <c r="E47" s="43" t="str">
        <f>LOOKUP($C47,'[2]Umeldungen'!$A$3:$I$499,'[2]Umeldungen'!$D$3:$D$499)</f>
        <v>Cadette</v>
      </c>
      <c r="F47" s="137">
        <v>0.0018709490740740741</v>
      </c>
      <c r="G47" s="129">
        <f t="shared" si="4"/>
        <v>162</v>
      </c>
      <c r="H47" s="135">
        <v>0.65</v>
      </c>
      <c r="I47" s="10">
        <v>3</v>
      </c>
      <c r="J47" s="14">
        <f t="shared" si="5"/>
        <v>447.50181380544694</v>
      </c>
    </row>
    <row r="48" spans="2:10" s="5" customFormat="1" ht="15">
      <c r="B48" s="11"/>
      <c r="C48" s="42" t="s">
        <v>187</v>
      </c>
      <c r="D48" s="43" t="str">
        <f>LOOKUP($C48,'[2]Umeldungen'!$A$3:$I$499,'[2]Umeldungen'!$B$3:$B$499)</f>
        <v>MARXEN, Mara</v>
      </c>
      <c r="E48" s="43" t="str">
        <f>LOOKUP($C48,'[2]Umeldungen'!$A$3:$I$499,'[2]Umeldungen'!$D$3:$D$499)</f>
        <v>Cadette</v>
      </c>
      <c r="F48" s="137">
        <v>0.0019333333333333331</v>
      </c>
      <c r="G48" s="129">
        <f t="shared" si="4"/>
        <v>167</v>
      </c>
      <c r="H48" s="135">
        <v>0.04</v>
      </c>
      <c r="I48" s="10">
        <v>4</v>
      </c>
      <c r="J48" s="14">
        <f t="shared" si="5"/>
        <v>427.52272498475133</v>
      </c>
    </row>
    <row r="49" spans="2:10" s="5" customFormat="1" ht="15">
      <c r="B49" s="11"/>
      <c r="C49" s="42" t="s">
        <v>188</v>
      </c>
      <c r="D49" s="43" t="str">
        <f>LOOKUP($C49,'[2]Umeldungen'!$A$3:$I$499,'[2]Umeldungen'!$B$3:$B$499)</f>
        <v>HOUOT, Jenny</v>
      </c>
      <c r="E49" s="43" t="str">
        <f>LOOKUP($C49,'[2]Umeldungen'!$A$3:$I$499,'[2]Umeldungen'!$D$3:$D$499)</f>
        <v>J/S F</v>
      </c>
      <c r="F49" s="137">
        <v>0.0017805555555555554</v>
      </c>
      <c r="G49" s="129">
        <f t="shared" si="4"/>
        <v>154</v>
      </c>
      <c r="H49" s="135">
        <v>0.84</v>
      </c>
      <c r="I49" s="10">
        <v>1</v>
      </c>
      <c r="J49" s="14">
        <f t="shared" si="5"/>
        <v>485.8459986815926</v>
      </c>
    </row>
    <row r="50" spans="2:10" s="5" customFormat="1" ht="15">
      <c r="B50" s="36"/>
      <c r="C50" s="37" t="s">
        <v>189</v>
      </c>
      <c r="D50" s="38" t="str">
        <f>LOOKUP($C50,'[2]Umeldungen'!$A$3:$I$499,'[2]Umeldungen'!$B$3:$B$499)</f>
        <v>NEY, Jil</v>
      </c>
      <c r="E50" s="38" t="str">
        <f>LOOKUP($C50,'[2]Umeldungen'!$A$3:$I$499,'[2]Umeldungen'!$D$3:$D$499)</f>
        <v>J/S F</v>
      </c>
      <c r="F50" s="139">
        <v>0.0019927083333333333</v>
      </c>
      <c r="G50" s="69">
        <f t="shared" si="4"/>
        <v>172</v>
      </c>
      <c r="H50" s="134">
        <v>0.17</v>
      </c>
      <c r="I50" s="40">
        <v>2</v>
      </c>
      <c r="J50" s="41">
        <f t="shared" si="5"/>
        <v>405.4668083978319</v>
      </c>
    </row>
    <row r="51" spans="2:10" s="5" customFormat="1" ht="15">
      <c r="B51" s="11"/>
      <c r="C51" s="42" t="s">
        <v>190</v>
      </c>
      <c r="D51" s="43" t="str">
        <f>LOOKUP($C51,'[2]Umeldungen'!$A$3:$I$499,'[2]Umeldungen'!$B$3:$B$499)</f>
        <v>DROUET, Lisa</v>
      </c>
      <c r="E51" s="43" t="str">
        <f>LOOKUP($C51,'[2]Umeldungen'!$A$3:$I$499,'[2]Umeldungen'!$D$3:$D$499)</f>
        <v>J/S F</v>
      </c>
      <c r="F51" s="137">
        <v>0.002042824074074074</v>
      </c>
      <c r="G51" s="129">
        <f t="shared" si="4"/>
        <v>177</v>
      </c>
      <c r="H51" s="135">
        <v>0.5</v>
      </c>
      <c r="I51" s="10">
        <v>3</v>
      </c>
      <c r="J51" s="14">
        <f t="shared" si="5"/>
        <v>383.90143021964866</v>
      </c>
    </row>
    <row r="52" spans="2:10" s="5" customFormat="1" ht="15">
      <c r="B52" s="11"/>
      <c r="C52" s="208" t="s">
        <v>191</v>
      </c>
      <c r="D52" s="209" t="str">
        <f>LOOKUP($C52,'[2]Umeldungen'!$A$3:$I$499,'[2]Umeldungen'!$B$3:$B$499)</f>
        <v>URBIN, Alaia</v>
      </c>
      <c r="E52" s="209" t="str">
        <f>LOOKUP($C52,'[2]Umeldungen'!$A$3:$I$499,'[2]Umeldungen'!$D$3:$D$499)</f>
        <v>J/S F</v>
      </c>
      <c r="F52" s="240">
        <v>0.0021697916666666667</v>
      </c>
      <c r="G52" s="241">
        <f t="shared" si="4"/>
        <v>187</v>
      </c>
      <c r="H52" s="242">
        <v>0.47</v>
      </c>
      <c r="I52" s="210">
        <v>4</v>
      </c>
      <c r="J52" s="203">
        <f t="shared" si="5"/>
        <v>346.8546279099658</v>
      </c>
    </row>
    <row r="53" spans="2:11" s="5" customFormat="1" ht="18.75">
      <c r="B53" s="124"/>
      <c r="C53" s="124"/>
      <c r="D53" s="83"/>
      <c r="E53" s="83"/>
      <c r="F53" s="84"/>
      <c r="G53" s="130"/>
      <c r="H53" s="131"/>
      <c r="I53" s="87"/>
      <c r="J53" s="132"/>
      <c r="K53" s="83"/>
    </row>
    <row r="54" spans="2:10" s="5" customFormat="1" ht="15.75">
      <c r="B54" s="92" t="s">
        <v>0</v>
      </c>
      <c r="C54" s="100" t="s">
        <v>192</v>
      </c>
      <c r="D54" s="93" t="s">
        <v>2</v>
      </c>
      <c r="E54" s="98">
        <v>1</v>
      </c>
      <c r="F54" s="94">
        <v>0.6736111111111112</v>
      </c>
      <c r="G54" s="144"/>
      <c r="H54" s="94"/>
      <c r="I54" s="93"/>
      <c r="J54" s="96"/>
    </row>
    <row r="55" spans="2:10" s="5" customFormat="1" ht="15">
      <c r="B55" s="40" t="s">
        <v>3</v>
      </c>
      <c r="C55" s="40" t="s">
        <v>4</v>
      </c>
      <c r="D55" s="141" t="s">
        <v>5</v>
      </c>
      <c r="E55" s="40" t="s">
        <v>6</v>
      </c>
      <c r="F55" s="40" t="s">
        <v>148</v>
      </c>
      <c r="G55" s="142" t="s">
        <v>154</v>
      </c>
      <c r="H55" s="143">
        <v>0</v>
      </c>
      <c r="I55" s="40" t="s">
        <v>7</v>
      </c>
      <c r="J55" s="40" t="s">
        <v>9</v>
      </c>
    </row>
    <row r="56" spans="2:10" s="5" customFormat="1" ht="15">
      <c r="B56" s="11"/>
      <c r="C56" s="208" t="s">
        <v>193</v>
      </c>
      <c r="D56" s="209" t="str">
        <f>LOOKUP($C56,'[2]Umeldungen'!$A$3:$I$499,'[2]Umeldungen'!$B$3:$B$499)</f>
        <v>PENNING, Yana</v>
      </c>
      <c r="E56" s="209" t="str">
        <f>LOOKUP($C56,'[2]Umeldungen'!$A$3:$I$499,'[2]Umeldungen'!$D$3:$D$499)</f>
        <v>Min F</v>
      </c>
      <c r="F56" s="240">
        <v>0.00247025462962963</v>
      </c>
      <c r="G56" s="227">
        <f>HOUR(F56)*3600+MINUTE(F56)*60+SECOND(F56)</f>
        <v>213</v>
      </c>
      <c r="H56" s="243">
        <v>0.43</v>
      </c>
      <c r="I56" s="210" t="e">
        <f>RANK(F56,F$17:F$20,1)</f>
        <v>#N/A</v>
      </c>
      <c r="J56" s="203">
        <f>SUM((1000/SUM(G56+H56)-1.925)/0.00615)</f>
        <v>448.8417786300339</v>
      </c>
    </row>
    <row r="57" spans="2:10" s="5" customFormat="1" ht="15">
      <c r="B57" s="11"/>
      <c r="C57" s="42" t="s">
        <v>194</v>
      </c>
      <c r="D57" s="43" t="str">
        <f>LOOKUP($C57,'[2]Umeldungen'!$A$3:$I$499,'[2]Umeldungen'!$B$3:$B$499)</f>
        <v>SCHILTZ, Anne-Catherine</v>
      </c>
      <c r="E57" s="43" t="str">
        <f>LOOKUP($C57,'[2]Umeldungen'!$A$3:$I$499,'[2]Umeldungen'!$D$3:$D$499)</f>
        <v>Min F</v>
      </c>
      <c r="F57" s="137">
        <v>0.002526157407407407</v>
      </c>
      <c r="G57" s="85">
        <f>HOUR(F57)*3600+MINUTE(F57)*60+SECOND(F57)</f>
        <v>218</v>
      </c>
      <c r="H57" s="136">
        <v>0.26</v>
      </c>
      <c r="I57" s="10" t="e">
        <f>RANK(F57,F$17:F$20,1)</f>
        <v>#N/A</v>
      </c>
      <c r="J57" s="14">
        <f>SUM((1000/SUM(G57+H57)-1.925)/0.00615)</f>
        <v>431.9823675649017</v>
      </c>
    </row>
    <row r="58" spans="2:10" s="5" customFormat="1" ht="15">
      <c r="B58" s="11"/>
      <c r="C58" s="42" t="s">
        <v>195</v>
      </c>
      <c r="D58" s="43" t="str">
        <f>LOOKUP($C58,'[2]Umeldungen'!$A$3:$I$499,'[2]Umeldungen'!$B$3:$B$499)</f>
        <v>WENGLER, Kim</v>
      </c>
      <c r="E58" s="43" t="str">
        <f>LOOKUP($C58,'[2]Umeldungen'!$A$3:$I$499,'[2]Umeldungen'!$D$3:$D$499)</f>
        <v>Min F</v>
      </c>
      <c r="F58" s="137">
        <v>0.002646759259259259</v>
      </c>
      <c r="G58" s="85">
        <f>HOUR(F58)*3600+MINUTE(F58)*60+SECOND(F58)</f>
        <v>229</v>
      </c>
      <c r="H58" s="136">
        <v>0.68</v>
      </c>
      <c r="I58" s="10" t="e">
        <f>RANK(F58,F$17:F$20,1)</f>
        <v>#N/A</v>
      </c>
      <c r="J58" s="14">
        <f>SUM((1000/SUM(G58+H58)-1.925)/0.00615)</f>
        <v>394.94043320788484</v>
      </c>
    </row>
    <row r="59" spans="2:10" s="5" customFormat="1" ht="15">
      <c r="B59" s="11"/>
      <c r="C59" s="42" t="s">
        <v>196</v>
      </c>
      <c r="D59" s="43" t="str">
        <f>LOOKUP($C59,'[2]Umeldungen'!$A$3:$I$499,'[2]Umeldungen'!$B$3:$B$499)</f>
        <v>DROSTE, Helena</v>
      </c>
      <c r="E59" s="43" t="str">
        <f>LOOKUP($C59,'[2]Umeldungen'!$A$3:$I$499,'[2]Umeldungen'!$D$3:$D$499)</f>
        <v>Min F</v>
      </c>
      <c r="F59" s="137">
        <v>0.002687384259259259</v>
      </c>
      <c r="G59" s="85">
        <f>HOUR(F59)*3600+MINUTE(F59)*60+SECOND(F59)</f>
        <v>232</v>
      </c>
      <c r="H59" s="136">
        <v>0.19</v>
      </c>
      <c r="I59" s="10" t="e">
        <f>RANK(F59,F$17:F$20,1)</f>
        <v>#N/A</v>
      </c>
      <c r="J59" s="14">
        <f>SUM((1000/SUM(G59+H59)-1.925)/0.00615)</f>
        <v>387.2874296596879</v>
      </c>
    </row>
    <row r="61" spans="2:9" s="77" customFormat="1" ht="15.75">
      <c r="B61" s="92" t="s">
        <v>132</v>
      </c>
      <c r="C61" s="152" t="s">
        <v>198</v>
      </c>
      <c r="D61" s="149"/>
      <c r="E61" s="149" t="s">
        <v>2</v>
      </c>
      <c r="F61" s="98">
        <v>1</v>
      </c>
      <c r="G61" s="98"/>
      <c r="H61" s="98"/>
      <c r="I61" s="150"/>
    </row>
    <row r="62" spans="2:9" s="5" customFormat="1" ht="15.75" thickBot="1">
      <c r="B62" s="97" t="s">
        <v>130</v>
      </c>
      <c r="C62" s="147" t="s">
        <v>4</v>
      </c>
      <c r="D62" s="89" t="s">
        <v>5</v>
      </c>
      <c r="E62" s="66" t="s">
        <v>6</v>
      </c>
      <c r="F62" s="66" t="s">
        <v>131</v>
      </c>
      <c r="G62" s="66" t="s">
        <v>7</v>
      </c>
      <c r="H62" s="66" t="s">
        <v>9</v>
      </c>
      <c r="I62" s="148" t="s">
        <v>147</v>
      </c>
    </row>
    <row r="63" spans="2:9" s="5" customFormat="1" ht="15">
      <c r="B63" s="145"/>
      <c r="C63" s="37" t="s">
        <v>199</v>
      </c>
      <c r="D63" s="38" t="str">
        <f>LOOKUP($C63,'[2]Umeldungen'!$A$3:$I$499,'[2]Umeldungen'!$B$3:$B$499)</f>
        <v>LASSINE, Laure</v>
      </c>
      <c r="E63" s="38" t="str">
        <f>LOOKUP($C63,'[2]Umeldungen'!$A$3:$I$499,'[2]Umeldungen'!$D$3:$D$499)</f>
        <v>Min F</v>
      </c>
      <c r="F63" s="151">
        <v>1.5</v>
      </c>
      <c r="G63" s="40">
        <v>1</v>
      </c>
      <c r="H63" s="41">
        <f aca="true" t="shared" si="6" ref="H63:H68">SUM((SQRT(F63)-0.8807))/0.00068</f>
        <v>505.94834028174836</v>
      </c>
      <c r="I63" s="38">
        <f>LOOKUP($C63,'[2]Umeldungen'!$A$3:$I$499,'[2]Umeldungen'!$C$3:$C$499)</f>
        <v>0</v>
      </c>
    </row>
    <row r="64" spans="2:9" s="5" customFormat="1" ht="15">
      <c r="B64" s="60"/>
      <c r="C64" s="208" t="s">
        <v>156</v>
      </c>
      <c r="D64" s="209" t="str">
        <f>LOOKUP($C64,'[2]Umeldungen'!$A$3:$I$499,'[2]Umeldungen'!$B$3:$B$499)</f>
        <v>SIMON, Anna</v>
      </c>
      <c r="E64" s="209" t="str">
        <f>LOOKUP($C64,'[2]Umeldungen'!$A$3:$I$499,'[2]Umeldungen'!$D$3:$D$499)</f>
        <v>Min F</v>
      </c>
      <c r="F64" s="244">
        <v>1.45</v>
      </c>
      <c r="G64" s="225">
        <v>2</v>
      </c>
      <c r="H64" s="203">
        <f t="shared" si="6"/>
        <v>475.6756733518082</v>
      </c>
      <c r="I64" s="209">
        <f>LOOKUP($C64,'[2]Umeldungen'!$A$3:$I$499,'[2]Umeldungen'!$C$3:$C$499)</f>
        <v>0</v>
      </c>
    </row>
    <row r="65" spans="2:9" s="5" customFormat="1" ht="15">
      <c r="B65" s="60"/>
      <c r="C65" s="42" t="s">
        <v>159</v>
      </c>
      <c r="D65" s="43" t="str">
        <f>LOOKUP($C65,'[2]Umeldungen'!$A$3:$I$499,'[2]Umeldungen'!$B$3:$B$499)</f>
        <v>BOURSCHEID, Noémie</v>
      </c>
      <c r="E65" s="43" t="str">
        <f>LOOKUP($C65,'[2]Umeldungen'!$A$3:$I$499,'[2]Umeldungen'!$D$3:$D$499)</f>
        <v>Min F</v>
      </c>
      <c r="F65" s="19">
        <v>1.3</v>
      </c>
      <c r="G65" s="40">
        <v>3</v>
      </c>
      <c r="H65" s="14">
        <f t="shared" si="6"/>
        <v>381.5815074987323</v>
      </c>
      <c r="I65" s="43">
        <f>LOOKUP($C65,'[2]Umeldungen'!$A$3:$I$499,'[2]Umeldungen'!$C$3:$C$499)</f>
        <v>0</v>
      </c>
    </row>
    <row r="66" spans="2:9" s="5" customFormat="1" ht="15">
      <c r="B66" s="60"/>
      <c r="C66" s="42" t="s">
        <v>196</v>
      </c>
      <c r="D66" s="43" t="str">
        <f>LOOKUP($C66,'[2]Umeldungen'!$A$3:$I$499,'[2]Umeldungen'!$B$3:$B$499)</f>
        <v>DROSTE, Helena</v>
      </c>
      <c r="E66" s="43" t="str">
        <f>LOOKUP($C66,'[2]Umeldungen'!$A$3:$I$499,'[2]Umeldungen'!$D$3:$D$499)</f>
        <v>Min F</v>
      </c>
      <c r="F66" s="19">
        <v>1.1</v>
      </c>
      <c r="G66" s="40">
        <v>4</v>
      </c>
      <c r="H66" s="14">
        <f t="shared" si="6"/>
        <v>247.21889436786998</v>
      </c>
      <c r="I66" s="43">
        <f>LOOKUP($C66,'[2]Umeldungen'!$A$3:$I$499,'[2]Umeldungen'!$C$3:$C$499)</f>
        <v>0</v>
      </c>
    </row>
    <row r="67" spans="2:9" s="5" customFormat="1" ht="15">
      <c r="B67" s="60"/>
      <c r="C67" s="42" t="s">
        <v>176</v>
      </c>
      <c r="D67" s="43" t="str">
        <f>LOOKUP($C67,'[2]Umeldungen'!$A$3:$I$499,'[2]Umeldungen'!$B$3:$B$499)</f>
        <v>HEINEN, Hannah</v>
      </c>
      <c r="E67" s="43" t="str">
        <f>LOOKUP($C67,'[2]Umeldungen'!$A$3:$I$499,'[2]Umeldungen'!$D$3:$D$499)</f>
        <v>Cadette</v>
      </c>
      <c r="F67" s="19">
        <v>1.15</v>
      </c>
      <c r="G67" s="40">
        <v>1</v>
      </c>
      <c r="H67" s="14">
        <f t="shared" si="6"/>
        <v>281.88313158288355</v>
      </c>
      <c r="I67" s="43">
        <f>LOOKUP($C67,'[2]Umeldungen'!$A$3:$I$499,'[2]Umeldungen'!$C$3:$C$499)</f>
        <v>0</v>
      </c>
    </row>
    <row r="68" spans="2:9" s="5" customFormat="1" ht="15">
      <c r="B68" s="60"/>
      <c r="C68" s="42" t="s">
        <v>169</v>
      </c>
      <c r="D68" s="43" t="str">
        <f>LOOKUP($C68,'[2]Umeldungen'!$A$3:$I$499,'[2]Umeldungen'!$B$3:$B$499)</f>
        <v>PASTORET, Lisa</v>
      </c>
      <c r="E68" s="43" t="str">
        <f>LOOKUP($C68,'[2]Umeldungen'!$A$3:$I$499,'[2]Umeldungen'!$D$3:$D$499)</f>
        <v>J/S F</v>
      </c>
      <c r="F68" s="19">
        <v>1.45</v>
      </c>
      <c r="G68" s="40">
        <v>1</v>
      </c>
      <c r="H68" s="14">
        <f t="shared" si="6"/>
        <v>475.6756733518082</v>
      </c>
      <c r="I68" s="43">
        <f>LOOKUP($C68,'[2]Umeldungen'!$A$3:$I$499,'[2]Umeldungen'!$C$3:$C$499)</f>
        <v>0</v>
      </c>
    </row>
    <row r="70" spans="2:9" s="153" customFormat="1" ht="15.75">
      <c r="B70" s="92" t="s">
        <v>132</v>
      </c>
      <c r="C70" s="152" t="s">
        <v>200</v>
      </c>
      <c r="D70" s="93"/>
      <c r="E70" s="149"/>
      <c r="F70" s="149"/>
      <c r="G70" s="149"/>
      <c r="H70" s="149"/>
      <c r="I70" s="150"/>
    </row>
    <row r="71" spans="2:9" s="78" customFormat="1" ht="15.75" thickBot="1">
      <c r="B71" s="154" t="s">
        <v>130</v>
      </c>
      <c r="C71" s="66" t="s">
        <v>4</v>
      </c>
      <c r="D71" s="89" t="s">
        <v>5</v>
      </c>
      <c r="E71" s="66" t="s">
        <v>6</v>
      </c>
      <c r="F71" s="66" t="s">
        <v>131</v>
      </c>
      <c r="G71" s="66" t="s">
        <v>7</v>
      </c>
      <c r="H71" s="155" t="s">
        <v>9</v>
      </c>
      <c r="I71" s="148" t="s">
        <v>147</v>
      </c>
    </row>
    <row r="72" spans="2:9" ht="15">
      <c r="B72" s="60"/>
      <c r="C72" s="210" t="s">
        <v>161</v>
      </c>
      <c r="D72" s="209" t="str">
        <f>LOOKUP($C72,'[2]Umeldungen'!$A$3:$I$499,'[2]Umeldungen'!$B$3:$B$499)</f>
        <v>RAACH, Lena</v>
      </c>
      <c r="E72" s="209" t="str">
        <f>LOOKUP($C72,'[2]Umeldungen'!$A$3:$I$499,'[2]Umeldungen'!$D$3:$D$499)</f>
        <v>Cadette</v>
      </c>
      <c r="F72" s="245">
        <v>5.04</v>
      </c>
      <c r="G72" s="210">
        <v>1</v>
      </c>
      <c r="H72" s="203">
        <f aca="true" t="shared" si="7" ref="H72:H77">SUM((SQRT(F72)-1.0935))/0.00208</f>
        <v>553.603092338637</v>
      </c>
      <c r="I72" s="209">
        <f>LOOKUP($C72,'[2]Umeldungen'!$A$3:$I$499,'[2]Umeldungen'!$C$3:$C$499)</f>
        <v>0</v>
      </c>
    </row>
    <row r="73" spans="2:9" ht="15">
      <c r="B73" s="60"/>
      <c r="C73" s="42" t="s">
        <v>164</v>
      </c>
      <c r="D73" s="43" t="str">
        <f>LOOKUP($C73,'[2]Umeldungen'!$A$3:$I$499,'[2]Umeldungen'!$B$3:$B$499)</f>
        <v>PARRUCCINI, Elisa</v>
      </c>
      <c r="E73" s="43" t="str">
        <f>LOOKUP($C73,'[2]Umeldungen'!$A$3:$I$499,'[2]Umeldungen'!$D$3:$D$499)</f>
        <v>Cadette</v>
      </c>
      <c r="F73" s="151">
        <v>4.46</v>
      </c>
      <c r="G73" s="10">
        <v>2</v>
      </c>
      <c r="H73" s="14">
        <f t="shared" si="7"/>
        <v>489.6015424010998</v>
      </c>
      <c r="I73" s="43">
        <f>LOOKUP($C73,'[2]Umeldungen'!$A$3:$I$499,'[2]Umeldungen'!$C$3:$C$499)</f>
        <v>0</v>
      </c>
    </row>
    <row r="74" spans="2:9" ht="15">
      <c r="B74" s="60"/>
      <c r="C74" s="210" t="s">
        <v>177</v>
      </c>
      <c r="D74" s="209" t="str">
        <f>LOOKUP($C74,'[2]Umeldungen'!$A$3:$I$499,'[2]Umeldungen'!$B$3:$B$499)</f>
        <v>JADIN, Charlie</v>
      </c>
      <c r="E74" s="209" t="str">
        <f>LOOKUP($C74,'[2]Umeldungen'!$A$3:$I$499,'[2]Umeldungen'!$D$3:$D$499)</f>
        <v>Cadette</v>
      </c>
      <c r="F74" s="245">
        <v>3.8</v>
      </c>
      <c r="G74" s="210">
        <v>3</v>
      </c>
      <c r="H74" s="203">
        <f t="shared" si="7"/>
        <v>411.470610077785</v>
      </c>
      <c r="I74" s="209">
        <f>LOOKUP($C74,'[2]Umeldungen'!$A$3:$I$499,'[2]Umeldungen'!$C$3:$C$499)</f>
        <v>0</v>
      </c>
    </row>
    <row r="75" spans="2:9" ht="15">
      <c r="B75" s="60"/>
      <c r="C75" s="210" t="s">
        <v>163</v>
      </c>
      <c r="D75" s="209" t="str">
        <f>LOOKUP($C75,'[2]Umeldungen'!$A$3:$I$499,'[2]Umeldungen'!$B$3:$B$499)</f>
        <v>ARENDT, Noa</v>
      </c>
      <c r="E75" s="209" t="str">
        <f>LOOKUP($C75,'[2]Umeldungen'!$A$3:$I$499,'[2]Umeldungen'!$D$3:$D$499)</f>
        <v>Cadette</v>
      </c>
      <c r="F75" s="245">
        <v>3.76</v>
      </c>
      <c r="G75" s="210">
        <v>4</v>
      </c>
      <c r="H75" s="203">
        <f t="shared" si="7"/>
        <v>406.5249725800633</v>
      </c>
      <c r="I75" s="209">
        <f>LOOKUP($C75,'[2]Umeldungen'!$A$3:$I$499,'[2]Umeldungen'!$C$3:$C$499)</f>
        <v>0</v>
      </c>
    </row>
    <row r="76" spans="2:9" ht="15">
      <c r="B76" s="60"/>
      <c r="C76" s="210" t="s">
        <v>185</v>
      </c>
      <c r="D76" s="209" t="str">
        <f>LOOKUP($C76,'[2]Umeldungen'!$A$3:$I$499,'[2]Umeldungen'!$B$3:$B$499)</f>
        <v>HUSTING, Anna</v>
      </c>
      <c r="E76" s="209" t="str">
        <f>LOOKUP($C76,'[2]Umeldungen'!$A$3:$I$499,'[2]Umeldungen'!$D$3:$D$499)</f>
        <v>Cadette</v>
      </c>
      <c r="F76" s="245">
        <v>3.73</v>
      </c>
      <c r="G76" s="210">
        <v>5</v>
      </c>
      <c r="H76" s="203">
        <f t="shared" si="7"/>
        <v>402.7984574917292</v>
      </c>
      <c r="I76" s="209">
        <f>LOOKUP($C76,'[2]Umeldungen'!$A$3:$I$499,'[2]Umeldungen'!$C$3:$C$499)</f>
        <v>0</v>
      </c>
    </row>
    <row r="77" spans="2:9" ht="15">
      <c r="B77" s="60"/>
      <c r="C77" s="10" t="s">
        <v>165</v>
      </c>
      <c r="D77" s="43" t="str">
        <f>LOOKUP($C77,'[2]Umeldungen'!$A$3:$I$499,'[2]Umeldungen'!$B$3:$B$499)</f>
        <v>SMITH, Evie</v>
      </c>
      <c r="E77" s="43" t="str">
        <f>LOOKUP($C77,'[2]Umeldungen'!$A$3:$I$499,'[2]Umeldungen'!$D$3:$D$499)</f>
        <v>Cadette</v>
      </c>
      <c r="F77" s="151">
        <v>3.45</v>
      </c>
      <c r="G77" s="10">
        <v>6</v>
      </c>
      <c r="H77" s="14">
        <f t="shared" si="7"/>
        <v>367.26805870224575</v>
      </c>
      <c r="I77" s="43" t="str">
        <f>LOOKUP($C77,'[2]Umeldungen'!$A$3:$I$499,'[2]Umeldungen'!$C$3:$C$499)</f>
        <v>LAML</v>
      </c>
    </row>
    <row r="78" spans="2:9" ht="15">
      <c r="B78" s="60"/>
      <c r="C78" s="10" t="s">
        <v>166</v>
      </c>
      <c r="D78" s="43" t="str">
        <f>LOOKUP($C78,'[2]Umeldungen'!$A$3:$I$499,'[2]Umeldungen'!$B$3:$B$499)</f>
        <v>WOODHAM, Rebekka</v>
      </c>
      <c r="E78" s="43" t="str">
        <f>LOOKUP($C78,'[2]Umeldungen'!$A$3:$I$499,'[2]Umeldungen'!$D$3:$D$499)</f>
        <v>Cadette</v>
      </c>
      <c r="F78" s="151" t="s">
        <v>134</v>
      </c>
      <c r="G78" s="10"/>
      <c r="H78" s="14"/>
      <c r="I78" s="43">
        <f>LOOKUP($C78,'[2]Umeldungen'!$A$3:$I$499,'[2]Umeldungen'!$C$3:$C$499)</f>
        <v>0</v>
      </c>
    </row>
    <row r="79" spans="2:9" ht="15">
      <c r="B79" s="60"/>
      <c r="C79" s="10"/>
      <c r="D79" s="43"/>
      <c r="E79" s="43"/>
      <c r="F79" s="146"/>
      <c r="G79" s="10"/>
      <c r="H79" s="14"/>
      <c r="I79" s="43"/>
    </row>
    <row r="80" spans="2:9" ht="15">
      <c r="B80" s="60"/>
      <c r="C80" s="10" t="s">
        <v>170</v>
      </c>
      <c r="D80" s="43" t="str">
        <f>LOOKUP($C80,'[2]Umeldungen'!$A$3:$I$499,'[2]Umeldungen'!$B$3:$B$499)</f>
        <v>DE SOUSA MOREIRA, Soraya</v>
      </c>
      <c r="E80" s="43" t="str">
        <f>LOOKUP($C80,'[2]Umeldungen'!$A$3:$I$499,'[2]Umeldungen'!$D$3:$D$499)</f>
        <v>J/S F</v>
      </c>
      <c r="F80" s="151">
        <v>5.26</v>
      </c>
      <c r="G80" s="10">
        <v>1</v>
      </c>
      <c r="H80" s="14">
        <f aca="true" t="shared" si="8" ref="H80:H86">SUM((SQRT(F80)-1.0935))/0.00208</f>
        <v>576.9081674211266</v>
      </c>
      <c r="I80" s="43">
        <f>LOOKUP($C80,'[2]Umeldungen'!$A$3:$I$499,'[2]Umeldungen'!$C$3:$C$499)</f>
        <v>0</v>
      </c>
    </row>
    <row r="81" spans="2:9" ht="15">
      <c r="B81" s="60"/>
      <c r="C81" s="10" t="s">
        <v>169</v>
      </c>
      <c r="D81" s="43" t="str">
        <f>LOOKUP($C81,'[2]Umeldungen'!$A$3:$I$499,'[2]Umeldungen'!$B$3:$B$499)</f>
        <v>PASTORET, Lisa</v>
      </c>
      <c r="E81" s="43" t="str">
        <f>LOOKUP($C81,'[2]Umeldungen'!$A$3:$I$499,'[2]Umeldungen'!$D$3:$D$499)</f>
        <v>J/S F</v>
      </c>
      <c r="F81" s="151">
        <v>4.5</v>
      </c>
      <c r="G81" s="10">
        <v>2</v>
      </c>
      <c r="H81" s="14">
        <f t="shared" si="8"/>
        <v>494.1443959421359</v>
      </c>
      <c r="I81" s="43">
        <f>LOOKUP($C81,'[2]Umeldungen'!$A$3:$I$499,'[2]Umeldungen'!$C$3:$C$499)</f>
        <v>0</v>
      </c>
    </row>
    <row r="82" spans="2:9" ht="15">
      <c r="B82" s="60"/>
      <c r="C82" s="10" t="s">
        <v>201</v>
      </c>
      <c r="D82" s="43" t="str">
        <f>LOOKUP($C82,'[2]Umeldungen'!$A$3:$I$499,'[2]Umeldungen'!$B$3:$B$499)</f>
        <v>LANNERS, Camille</v>
      </c>
      <c r="E82" s="43" t="str">
        <f>LOOKUP($C82,'[2]Umeldungen'!$A$3:$I$499,'[2]Umeldungen'!$D$3:$D$499)</f>
        <v>J/S F</v>
      </c>
      <c r="F82" s="151">
        <v>4.42</v>
      </c>
      <c r="G82" s="10">
        <v>3</v>
      </c>
      <c r="H82" s="14">
        <f t="shared" si="8"/>
        <v>485.0382712321461</v>
      </c>
      <c r="I82" s="43">
        <f>LOOKUP($C82,'[2]Umeldungen'!$A$3:$I$499,'[2]Umeldungen'!$C$3:$C$499)</f>
        <v>0</v>
      </c>
    </row>
    <row r="83" spans="2:9" ht="15">
      <c r="B83" s="60"/>
      <c r="C83" s="10" t="s">
        <v>188</v>
      </c>
      <c r="D83" s="43" t="str">
        <f>LOOKUP($C83,'[2]Umeldungen'!$A$3:$I$499,'[2]Umeldungen'!$B$3:$B$499)</f>
        <v>HOUOT, Jenny</v>
      </c>
      <c r="E83" s="43" t="str">
        <f>LOOKUP($C83,'[2]Umeldungen'!$A$3:$I$499,'[2]Umeldungen'!$D$3:$D$499)</f>
        <v>J/S F</v>
      </c>
      <c r="F83" s="151">
        <v>4.15</v>
      </c>
      <c r="G83" s="10">
        <v>4</v>
      </c>
      <c r="H83" s="14">
        <f t="shared" si="8"/>
        <v>453.6802301665079</v>
      </c>
      <c r="I83" s="43">
        <f>LOOKUP($C83,'[2]Umeldungen'!$A$3:$I$499,'[2]Umeldungen'!$C$3:$C$499)</f>
        <v>0</v>
      </c>
    </row>
    <row r="84" spans="2:9" ht="15">
      <c r="B84" s="60"/>
      <c r="C84" s="42" t="s">
        <v>168</v>
      </c>
      <c r="D84" s="43" t="str">
        <f>LOOKUP($C84,'[2]Umeldungen'!$A$3:$I$499,'[2]Umeldungen'!$B$3:$B$499)</f>
        <v>KRIEPS, Marie</v>
      </c>
      <c r="E84" s="43" t="str">
        <f>LOOKUP($C84,'[2]Umeldungen'!$A$3:$I$499,'[2]Umeldungen'!$D$3:$D$499)</f>
        <v>J/S F</v>
      </c>
      <c r="F84" s="151">
        <v>3.94</v>
      </c>
      <c r="G84" s="10">
        <v>5</v>
      </c>
      <c r="H84" s="14">
        <f t="shared" si="8"/>
        <v>428.57852121534665</v>
      </c>
      <c r="I84" s="43">
        <f>LOOKUP($C84,'[2]Umeldungen'!$A$3:$I$499,'[2]Umeldungen'!$C$3:$C$499)</f>
        <v>0</v>
      </c>
    </row>
    <row r="85" spans="2:9" ht="15">
      <c r="B85" s="60"/>
      <c r="C85" s="210" t="s">
        <v>202</v>
      </c>
      <c r="D85" s="209" t="str">
        <f>LOOKUP($C85,'[2]Umeldungen'!$A$3:$I$499,'[2]Umeldungen'!$B$3:$B$499)</f>
        <v>KEMP, Lena</v>
      </c>
      <c r="E85" s="209" t="str">
        <f>LOOKUP($C85,'[2]Umeldungen'!$A$3:$I$499,'[2]Umeldungen'!$D$3:$D$499)</f>
        <v>J/S F</v>
      </c>
      <c r="F85" s="245">
        <v>3.93</v>
      </c>
      <c r="G85" s="210">
        <v>6</v>
      </c>
      <c r="H85" s="203">
        <f t="shared" si="8"/>
        <v>427.36671161533707</v>
      </c>
      <c r="I85" s="209">
        <f>LOOKUP($C85,'[2]Umeldungen'!$A$3:$I$499,'[2]Umeldungen'!$C$3:$C$499)</f>
        <v>0</v>
      </c>
    </row>
    <row r="86" spans="2:9" ht="15">
      <c r="B86" s="60"/>
      <c r="C86" s="210" t="s">
        <v>191</v>
      </c>
      <c r="D86" s="209" t="str">
        <f>LOOKUP($C86,'[2]Umeldungen'!$A$3:$I$499,'[2]Umeldungen'!$B$3:$B$499)</f>
        <v>URBIN, Alaia</v>
      </c>
      <c r="E86" s="209" t="str">
        <f>LOOKUP($C86,'[2]Umeldungen'!$A$3:$I$499,'[2]Umeldungen'!$D$3:$D$499)</f>
        <v>J/S F</v>
      </c>
      <c r="F86" s="245">
        <v>3.28</v>
      </c>
      <c r="G86" s="210">
        <v>7</v>
      </c>
      <c r="H86" s="203">
        <f t="shared" si="8"/>
        <v>344.98895559013624</v>
      </c>
      <c r="I86" s="209">
        <f>LOOKUP($C86,'[2]Umeldungen'!$A$3:$I$499,'[2]Umeldungen'!$C$3:$C$499)</f>
        <v>0</v>
      </c>
    </row>
    <row r="87" spans="2:9" ht="15">
      <c r="B87" s="60"/>
      <c r="C87" s="10" t="s">
        <v>190</v>
      </c>
      <c r="D87" s="43" t="str">
        <f>LOOKUP($C87,'[2]Umeldungen'!$A$3:$I$499,'[2]Umeldungen'!$B$3:$B$499)</f>
        <v>DROUET, Lisa</v>
      </c>
      <c r="E87" s="43" t="str">
        <f>LOOKUP($C87,'[2]Umeldungen'!$A$3:$I$499,'[2]Umeldungen'!$D$3:$D$499)</f>
        <v>J/S F</v>
      </c>
      <c r="F87" s="151" t="s">
        <v>134</v>
      </c>
      <c r="G87" s="10"/>
      <c r="H87" s="14"/>
      <c r="I87" s="43">
        <f>LOOKUP($C87,'[2]Umeldungen'!$A$3:$I$499,'[2]Umeldungen'!$C$3:$C$499)</f>
        <v>0</v>
      </c>
    </row>
    <row r="88" spans="2:9" ht="15">
      <c r="B88" s="60"/>
      <c r="C88" s="10"/>
      <c r="D88" s="43"/>
      <c r="E88" s="43"/>
      <c r="F88" s="146"/>
      <c r="G88" s="10"/>
      <c r="H88" s="14"/>
      <c r="I88" s="43"/>
    </row>
    <row r="89" spans="2:9" ht="15">
      <c r="B89" s="60"/>
      <c r="C89" s="10" t="s">
        <v>158</v>
      </c>
      <c r="D89" s="43" t="str">
        <f>LOOKUP($C89,'[2]Umeldungen'!$A$3:$I$499,'[2]Umeldungen'!$B$3:$B$499)</f>
        <v>OMS, Robine</v>
      </c>
      <c r="E89" s="43" t="str">
        <f>LOOKUP($C89,'[2]Umeldungen'!$A$3:$I$499,'[2]Umeldungen'!$D$3:$D$499)</f>
        <v>Min F</v>
      </c>
      <c r="F89" s="151">
        <v>4.36</v>
      </c>
      <c r="G89" s="10">
        <v>1</v>
      </c>
      <c r="H89" s="14">
        <f>SUM((SQRT(F89)-1.0935))/0.00208</f>
        <v>478.15447201062995</v>
      </c>
      <c r="I89" s="43">
        <f>LOOKUP($C89,'[2]Umeldungen'!$A$3:$I$499,'[2]Umeldungen'!$C$3:$C$499)</f>
        <v>0</v>
      </c>
    </row>
    <row r="90" spans="2:9" ht="15">
      <c r="B90" s="60"/>
      <c r="C90" s="10" t="s">
        <v>195</v>
      </c>
      <c r="D90" s="43" t="str">
        <f>LOOKUP($C90,'[2]Umeldungen'!$A$3:$I$499,'[2]Umeldungen'!$B$3:$B$499)</f>
        <v>WENGLER, Kim</v>
      </c>
      <c r="E90" s="43" t="str">
        <f>LOOKUP($C90,'[2]Umeldungen'!$A$3:$I$499,'[2]Umeldungen'!$D$3:$D$499)</f>
        <v>Min F</v>
      </c>
      <c r="F90" s="151">
        <v>3.8</v>
      </c>
      <c r="G90" s="10">
        <v>2</v>
      </c>
      <c r="H90" s="14">
        <f>SUM((SQRT(F90)-1.0935))/0.00208</f>
        <v>411.470610077785</v>
      </c>
      <c r="I90" s="43" t="str">
        <f>LOOKUP($C90,'[2]Umeldungen'!$A$3:$I$499,'[2]Umeldungen'!$C$3:$C$499)</f>
        <v>LAML</v>
      </c>
    </row>
    <row r="91" spans="2:9" ht="15">
      <c r="B91" s="60"/>
      <c r="C91" s="42" t="s">
        <v>194</v>
      </c>
      <c r="D91" s="43" t="str">
        <f>LOOKUP($C91,'[2]Umeldungen'!$A$3:$I$499,'[2]Umeldungen'!$B$3:$B$499)</f>
        <v>SCHILTZ, Anne-Catherine</v>
      </c>
      <c r="E91" s="43" t="str">
        <f>LOOKUP($C91,'[2]Umeldungen'!$A$3:$I$499,'[2]Umeldungen'!$D$3:$D$499)</f>
        <v>Min F</v>
      </c>
      <c r="F91" s="151">
        <v>3.69</v>
      </c>
      <c r="G91" s="10">
        <v>3</v>
      </c>
      <c r="H91" s="14">
        <f>SUM((SQRT(F91)-1.0935))/0.00208</f>
        <v>397.80638039896866</v>
      </c>
      <c r="I91" s="43">
        <f>LOOKUP($C91,'[2]Umeldungen'!$A$3:$I$499,'[2]Umeldungen'!$C$3:$C$499)</f>
        <v>0</v>
      </c>
    </row>
    <row r="92" spans="2:9" ht="15">
      <c r="B92" s="60"/>
      <c r="C92" s="10" t="s">
        <v>157</v>
      </c>
      <c r="D92" s="43" t="str">
        <f>LOOKUP($C92,'[2]Umeldungen'!$A$3:$I$499,'[2]Umeldungen'!$B$3:$B$499)</f>
        <v>OMS, Joanne</v>
      </c>
      <c r="E92" s="43" t="str">
        <f>LOOKUP($C92,'[2]Umeldungen'!$A$3:$I$499,'[2]Umeldungen'!$D$3:$D$499)</f>
        <v>Min F</v>
      </c>
      <c r="F92" s="151">
        <v>3.53</v>
      </c>
      <c r="G92" s="10">
        <v>4</v>
      </c>
      <c r="H92" s="14">
        <f>SUM((SQRT(F92)-1.0935))/0.00208</f>
        <v>377.5622225026893</v>
      </c>
      <c r="I92" s="43" t="str">
        <f>LOOKUP($C92,'[2]Umeldungen'!$A$3:$I$499,'[2]Umeldungen'!$C$3:$C$499)</f>
        <v>LAML</v>
      </c>
    </row>
    <row r="94" spans="2:9" s="77" customFormat="1" ht="15.75">
      <c r="B94" s="92" t="s">
        <v>203</v>
      </c>
      <c r="C94" s="152" t="s">
        <v>204</v>
      </c>
      <c r="D94" s="98"/>
      <c r="E94" s="98" t="s">
        <v>205</v>
      </c>
      <c r="F94" s="98"/>
      <c r="G94" s="98"/>
      <c r="H94" s="98"/>
      <c r="I94" s="161" t="s">
        <v>206</v>
      </c>
    </row>
    <row r="95" spans="2:9" s="78" customFormat="1" ht="15.75" thickBot="1">
      <c r="B95" s="154" t="s">
        <v>130</v>
      </c>
      <c r="C95" s="66" t="s">
        <v>4</v>
      </c>
      <c r="D95" s="89" t="s">
        <v>5</v>
      </c>
      <c r="E95" s="66" t="s">
        <v>6</v>
      </c>
      <c r="F95" s="66" t="s">
        <v>131</v>
      </c>
      <c r="G95" s="66" t="s">
        <v>7</v>
      </c>
      <c r="H95" s="66" t="s">
        <v>9</v>
      </c>
      <c r="I95" s="148" t="s">
        <v>147</v>
      </c>
    </row>
    <row r="96" spans="2:9" s="5" customFormat="1" ht="15">
      <c r="B96" s="145"/>
      <c r="C96" s="37" t="s">
        <v>207</v>
      </c>
      <c r="D96" s="38" t="str">
        <f>LOOKUP($C96,'[2]Umeldungen'!$A$3:$I$499,'[2]Umeldungen'!$B$3:$B$499)</f>
        <v>BERTEMES, Ann</v>
      </c>
      <c r="E96" s="38" t="str">
        <f>LOOKUP($C96,'[2]Umeldungen'!$A$3:$I$499,'[2]Umeldungen'!$D$3:$D$499)</f>
        <v>J/S F</v>
      </c>
      <c r="F96" s="151">
        <v>13.23</v>
      </c>
      <c r="G96" s="40">
        <v>1</v>
      </c>
      <c r="H96" s="41">
        <f>SUM((SQRT(F96)-1.279))/0.00398</f>
        <v>592.5393708277996</v>
      </c>
      <c r="I96" s="38">
        <f>LOOKUP($C96,'[2]Umeldungen'!$A$3:$I$499,'[2]Umeldungen'!$C$3:$C$499)</f>
        <v>0</v>
      </c>
    </row>
    <row r="97" spans="2:9" s="5" customFormat="1" ht="15">
      <c r="B97" s="60"/>
      <c r="C97" s="208" t="s">
        <v>202</v>
      </c>
      <c r="D97" s="209" t="str">
        <f>LOOKUP($C97,'[2]Umeldungen'!$A$3:$I$499,'[2]Umeldungen'!$B$3:$B$499)</f>
        <v>KEMP, Lena</v>
      </c>
      <c r="E97" s="209" t="str">
        <f>LOOKUP($C97,'[2]Umeldungen'!$A$3:$I$499,'[2]Umeldungen'!$D$3:$D$499)</f>
        <v>J/S F</v>
      </c>
      <c r="F97" s="245">
        <v>7.68</v>
      </c>
      <c r="G97" s="210">
        <v>2</v>
      </c>
      <c r="H97" s="203">
        <f>SUM((SQRT(F97)-1.279))/0.00398</f>
        <v>374.9450482688954</v>
      </c>
      <c r="I97" s="209">
        <f>LOOKUP($C97,'[2]Umeldungen'!$A$3:$I$499,'[2]Umeldungen'!$C$3:$C$499)</f>
        <v>0</v>
      </c>
    </row>
    <row r="98" spans="2:9" s="5" customFormat="1" ht="15">
      <c r="B98" s="60"/>
      <c r="C98" s="208" t="s">
        <v>208</v>
      </c>
      <c r="D98" s="209" t="str">
        <f>LOOKUP($C98,'[2]Umeldungen'!$A$3:$I$499,'[2]Umeldungen'!$B$3:$B$499)</f>
        <v>KEMP, Lori</v>
      </c>
      <c r="E98" s="209" t="str">
        <f>LOOKUP($C98,'[2]Umeldungen'!$A$3:$I$499,'[2]Umeldungen'!$D$3:$D$499)</f>
        <v>J/S F</v>
      </c>
      <c r="F98" s="245">
        <v>6.08</v>
      </c>
      <c r="G98" s="210">
        <v>3</v>
      </c>
      <c r="H98" s="203">
        <f>SUM((SQRT(F98)-1.279))/0.00398</f>
        <v>298.18231185617856</v>
      </c>
      <c r="I98" s="209">
        <f>LOOKUP($C98,'[2]Umeldungen'!$A$3:$I$499,'[2]Umeldungen'!$C$3:$C$499)</f>
        <v>0</v>
      </c>
    </row>
    <row r="99" spans="2:9" s="5" customFormat="1" ht="15">
      <c r="B99" s="60"/>
      <c r="C99" s="42" t="s">
        <v>201</v>
      </c>
      <c r="D99" s="43" t="str">
        <f>LOOKUP($C99,'[2]Umeldungen'!$A$3:$I$499,'[2]Umeldungen'!$B$3:$B$499)</f>
        <v>LANNERS, Camille</v>
      </c>
      <c r="E99" s="43" t="str">
        <f>LOOKUP($C99,'[2]Umeldungen'!$A$3:$I$499,'[2]Umeldungen'!$D$3:$D$499)</f>
        <v>J/S F</v>
      </c>
      <c r="F99" s="151">
        <v>5.59</v>
      </c>
      <c r="G99" s="10">
        <v>4</v>
      </c>
      <c r="H99" s="14">
        <f>SUM((SQRT(F99)-1.279))/0.00398</f>
        <v>272.69298580587383</v>
      </c>
      <c r="I99" s="43">
        <f>LOOKUP($C99,'[2]Umeldungen'!$A$3:$I$499,'[2]Umeldungen'!$C$3:$C$499)</f>
        <v>0</v>
      </c>
    </row>
    <row r="100" spans="3:15" ht="15">
      <c r="C100" s="54"/>
      <c r="M100" s="5"/>
      <c r="N100" s="5"/>
      <c r="O100" s="5"/>
    </row>
    <row r="101" spans="2:12" s="77" customFormat="1" ht="15.75">
      <c r="B101" s="92" t="s">
        <v>137</v>
      </c>
      <c r="C101" s="152" t="s">
        <v>209</v>
      </c>
      <c r="D101" s="98"/>
      <c r="E101" s="98" t="s">
        <v>210</v>
      </c>
      <c r="F101" s="98"/>
      <c r="G101" s="98"/>
      <c r="H101" s="98"/>
      <c r="I101" s="161" t="s">
        <v>206</v>
      </c>
      <c r="J101" s="5"/>
      <c r="K101" s="5"/>
      <c r="L101" s="5"/>
    </row>
    <row r="102" spans="2:12" s="78" customFormat="1" ht="15.75" thickBot="1">
      <c r="B102" s="162" t="s">
        <v>130</v>
      </c>
      <c r="C102" s="66" t="s">
        <v>4</v>
      </c>
      <c r="D102" s="89" t="s">
        <v>5</v>
      </c>
      <c r="E102" s="66" t="s">
        <v>6</v>
      </c>
      <c r="F102" s="66" t="s">
        <v>131</v>
      </c>
      <c r="G102" s="66" t="s">
        <v>7</v>
      </c>
      <c r="H102" s="66" t="s">
        <v>9</v>
      </c>
      <c r="I102" s="148" t="s">
        <v>147</v>
      </c>
      <c r="J102" s="5"/>
      <c r="K102" s="5"/>
      <c r="L102" s="5"/>
    </row>
    <row r="103" spans="2:9" s="5" customFormat="1" ht="15">
      <c r="B103" s="157" t="e">
        <f>B102+1</f>
        <v>#VALUE!</v>
      </c>
      <c r="C103" s="224" t="s">
        <v>178</v>
      </c>
      <c r="D103" s="217" t="str">
        <f>LOOKUP($C103,'[2]Umeldungen'!$A$3:$I$499,'[2]Umeldungen'!$B$3:$B$499)</f>
        <v>RECKINGER, Anne</v>
      </c>
      <c r="E103" s="217" t="str">
        <f>LOOKUP($C103,'[2]Umeldungen'!$A$3:$I$499,'[2]Umeldungen'!$D$3:$D$499)</f>
        <v>Cadette</v>
      </c>
      <c r="F103" s="245">
        <v>7.37</v>
      </c>
      <c r="G103" s="246">
        <v>1</v>
      </c>
      <c r="H103" s="226">
        <f>SUM((SQRT(F103)-1.279))/0.00398</f>
        <v>360.7473346984034</v>
      </c>
      <c r="I103" s="247">
        <f>LOOKUP($C103,'[2]Umeldungen'!$A$3:$I$499,'[2]Umeldungen'!$C$3:$C$499)</f>
        <v>0</v>
      </c>
    </row>
    <row r="104" spans="2:9" s="5" customFormat="1" ht="15">
      <c r="B104" s="158"/>
      <c r="C104" s="42" t="s">
        <v>211</v>
      </c>
      <c r="D104" s="43" t="str">
        <f>LOOKUP($C104,'[2]Umeldungen'!$A$3:$I$499,'[2]Umeldungen'!$B$3:$B$499)</f>
        <v>FUNCK, Ada</v>
      </c>
      <c r="E104" s="43" t="str">
        <f>LOOKUP($C104,'[2]Umeldungen'!$A$3:$I$499,'[2]Umeldungen'!$D$3:$D$499)</f>
        <v>Cadette</v>
      </c>
      <c r="F104" s="151">
        <v>7.28</v>
      </c>
      <c r="G104" s="159">
        <v>2</v>
      </c>
      <c r="H104" s="14">
        <f>SUM((SQRT(F104)-1.279))/0.00398</f>
        <v>356.56972679558004</v>
      </c>
      <c r="I104" s="160">
        <f>LOOKUP($C104,'[2]Umeldungen'!$A$3:$I$499,'[2]Umeldungen'!$C$3:$C$499)</f>
        <v>0</v>
      </c>
    </row>
    <row r="105" spans="2:9" s="5" customFormat="1" ht="15">
      <c r="B105" s="158"/>
      <c r="C105" s="208" t="s">
        <v>163</v>
      </c>
      <c r="D105" s="209" t="str">
        <f>LOOKUP($C105,'[2]Umeldungen'!$A$3:$I$499,'[2]Umeldungen'!$B$3:$B$499)</f>
        <v>ARENDT, Noa</v>
      </c>
      <c r="E105" s="209" t="str">
        <f>LOOKUP($C105,'[2]Umeldungen'!$A$3:$I$499,'[2]Umeldungen'!$D$3:$D$499)</f>
        <v>Cadette</v>
      </c>
      <c r="F105" s="245">
        <v>6.84</v>
      </c>
      <c r="G105" s="248">
        <v>3</v>
      </c>
      <c r="H105" s="203">
        <f>SUM((SQRT(F105)-1.279))/0.00398</f>
        <v>335.7636598302523</v>
      </c>
      <c r="I105" s="249">
        <f>LOOKUP($C105,'[2]Umeldungen'!$A$3:$I$499,'[2]Umeldungen'!$C$3:$C$499)</f>
        <v>0</v>
      </c>
    </row>
    <row r="106" ht="15.75" thickBot="1"/>
    <row r="107" spans="2:9" s="77" customFormat="1" ht="16.5" thickBot="1">
      <c r="B107" s="28" t="s">
        <v>137</v>
      </c>
      <c r="C107" s="166" t="s">
        <v>212</v>
      </c>
      <c r="D107" s="55" t="s">
        <v>144</v>
      </c>
      <c r="E107" s="31"/>
      <c r="F107" s="163"/>
      <c r="G107" s="163"/>
      <c r="H107" s="163"/>
      <c r="I107" s="156"/>
    </row>
    <row r="108" spans="2:9" s="78" customFormat="1" ht="15.75" thickBot="1">
      <c r="B108" s="164" t="s">
        <v>130</v>
      </c>
      <c r="C108" s="65" t="s">
        <v>4</v>
      </c>
      <c r="D108" s="165" t="s">
        <v>5</v>
      </c>
      <c r="E108" s="65" t="s">
        <v>6</v>
      </c>
      <c r="F108" s="65" t="s">
        <v>131</v>
      </c>
      <c r="G108" s="65" t="s">
        <v>7</v>
      </c>
      <c r="H108" s="65" t="s">
        <v>9</v>
      </c>
      <c r="I108" s="67" t="s">
        <v>147</v>
      </c>
    </row>
    <row r="109" spans="2:9" s="5" customFormat="1" ht="15">
      <c r="B109" s="145"/>
      <c r="C109" s="224" t="s">
        <v>193</v>
      </c>
      <c r="D109" s="217" t="str">
        <f>LOOKUP($C109,'[2]Umeldungen'!$A$3:$I$499,'[2]Umeldungen'!$B$3:$B$499)</f>
        <v>PENNING, Yana</v>
      </c>
      <c r="E109" s="217" t="str">
        <f>LOOKUP($C109,'[2]Umeldungen'!$A$3:$I$499,'[2]Umeldungen'!$D$3:$D$499)</f>
        <v>Min F</v>
      </c>
      <c r="F109" s="245">
        <v>39.5</v>
      </c>
      <c r="G109" s="225">
        <v>1</v>
      </c>
      <c r="H109" s="226">
        <f>SUM((SQRT(F109)-1.4149))/0.01039</f>
        <v>468.7201679488227</v>
      </c>
      <c r="I109" s="217">
        <f>LOOKUP($C109,'[2]Umeldungen'!$A$3:$I$499,'[2]Umeldungen'!$C$3:$C$499)</f>
        <v>0</v>
      </c>
    </row>
    <row r="110" spans="2:9" s="5" customFormat="1" ht="15">
      <c r="B110" s="60"/>
      <c r="C110" s="42" t="s">
        <v>157</v>
      </c>
      <c r="D110" s="43" t="str">
        <f>LOOKUP($C110,'[2]Umeldungen'!$A$3:$I$499,'[2]Umeldungen'!$B$3:$B$499)</f>
        <v>OMS, Joanne</v>
      </c>
      <c r="E110" s="43" t="str">
        <f>LOOKUP($C110,'[2]Umeldungen'!$A$3:$I$499,'[2]Umeldungen'!$D$3:$D$499)</f>
        <v>Min F</v>
      </c>
      <c r="F110" s="19">
        <v>28.5</v>
      </c>
      <c r="G110" s="10">
        <v>2</v>
      </c>
      <c r="H110" s="14">
        <f>SUM((SQRT(F110)-1.4149))/0.01039</f>
        <v>377.63610452508715</v>
      </c>
      <c r="I110" s="43" t="str">
        <f>LOOKUP($C110,'[2]Umeldungen'!$A$3:$I$499,'[2]Umeldungen'!$C$3:$C$499)</f>
        <v>LAML</v>
      </c>
    </row>
    <row r="111" spans="2:9" s="5" customFormat="1" ht="15">
      <c r="B111" s="60"/>
      <c r="C111" s="42" t="s">
        <v>158</v>
      </c>
      <c r="D111" s="43" t="str">
        <f>LOOKUP($C111,'[2]Umeldungen'!$A$3:$I$499,'[2]Umeldungen'!$B$3:$B$499)</f>
        <v>OMS, Robine</v>
      </c>
      <c r="E111" s="43" t="str">
        <f>LOOKUP($C111,'[2]Umeldungen'!$A$3:$I$499,'[2]Umeldungen'!$D$3:$D$499)</f>
        <v>Min F</v>
      </c>
      <c r="F111" s="19">
        <v>27.5</v>
      </c>
      <c r="G111" s="10">
        <v>3</v>
      </c>
      <c r="H111" s="14">
        <f>SUM((SQRT(F111)-1.4149))/0.01039</f>
        <v>368.54131288265233</v>
      </c>
      <c r="I111" s="43">
        <f>LOOKUP($C111,'[2]Umeldungen'!$A$3:$I$499,'[2]Umeldungen'!$C$3:$C$499)</f>
        <v>0</v>
      </c>
    </row>
    <row r="113" spans="2:9" ht="15.75">
      <c r="B113" s="92" t="s">
        <v>0</v>
      </c>
      <c r="C113" s="152" t="s">
        <v>213</v>
      </c>
      <c r="D113" s="98"/>
      <c r="E113" s="93" t="s">
        <v>2</v>
      </c>
      <c r="F113" s="98">
        <v>1</v>
      </c>
      <c r="G113" s="94">
        <v>0.6840277777777778</v>
      </c>
      <c r="H113" s="94"/>
      <c r="I113" s="167"/>
    </row>
    <row r="114" spans="2:9" ht="15.75" thickBot="1">
      <c r="B114" s="97" t="s">
        <v>3</v>
      </c>
      <c r="C114" s="66" t="s">
        <v>4</v>
      </c>
      <c r="D114" s="148" t="s">
        <v>147</v>
      </c>
      <c r="E114" s="66" t="s">
        <v>148</v>
      </c>
      <c r="F114" s="140" t="s">
        <v>154</v>
      </c>
      <c r="G114" s="133">
        <v>0</v>
      </c>
      <c r="H114" s="66" t="s">
        <v>7</v>
      </c>
      <c r="I114" s="155" t="s">
        <v>9</v>
      </c>
    </row>
    <row r="115" spans="2:9" ht="15">
      <c r="B115" s="11">
        <v>3</v>
      </c>
      <c r="C115" s="208" t="s">
        <v>149</v>
      </c>
      <c r="D115" s="209"/>
      <c r="E115" s="240">
        <v>0.0018474537037037038</v>
      </c>
      <c r="F115" s="241">
        <f>HOUR(E115)*3600+MINUTE(E115)*60+SECOND(E115)</f>
        <v>160</v>
      </c>
      <c r="G115" s="242">
        <v>0.62</v>
      </c>
      <c r="H115" s="210">
        <v>1</v>
      </c>
      <c r="I115" s="203">
        <f>SUM((1000/(F115+G115))-1.925)/0.00615</f>
        <v>699.3292252683453</v>
      </c>
    </row>
    <row r="116" spans="2:9" ht="15">
      <c r="B116" s="11">
        <v>4</v>
      </c>
      <c r="C116" s="42" t="s">
        <v>214</v>
      </c>
      <c r="D116" s="43"/>
      <c r="E116" s="138">
        <v>0.0019747685185185185</v>
      </c>
      <c r="F116" s="129">
        <f>HOUR(E116)*3600+MINUTE(E116)*60+SECOND(E116)</f>
        <v>171</v>
      </c>
      <c r="G116" s="135">
        <v>0.62</v>
      </c>
      <c r="H116" s="10">
        <v>2</v>
      </c>
      <c r="I116" s="14">
        <f>SUM((1000/(F116+G116))-1.925)/0.00615</f>
        <v>634.4433675079089</v>
      </c>
    </row>
    <row r="117" spans="2:9" ht="15">
      <c r="B117" s="11">
        <v>2</v>
      </c>
      <c r="C117" s="42" t="s">
        <v>171</v>
      </c>
      <c r="D117" s="43"/>
      <c r="E117" s="138">
        <v>0.001995949074074074</v>
      </c>
      <c r="F117" s="129">
        <f>HOUR(E117)*3600+MINUTE(E117)*60+SECOND(E117)</f>
        <v>172</v>
      </c>
      <c r="G117" s="135">
        <v>0.45</v>
      </c>
      <c r="H117" s="10">
        <v>3</v>
      </c>
      <c r="I117" s="14">
        <f>SUM((1000/(F117+G117))-1.925)/0.00615</f>
        <v>629.8832936140323</v>
      </c>
    </row>
  </sheetData>
  <sheetProtection/>
  <printOptions/>
  <pageMargins left="0.7" right="0.7" top="0.75" bottom="0.75" header="0.3" footer="0.3"/>
  <pageSetup horizontalDpi="600" verticalDpi="600" orientation="landscape" paperSize="9" r:id="rId3"/>
  <rowBreaks count="4" manualBreakCount="4">
    <brk id="26" max="255" man="1"/>
    <brk id="52" max="255" man="1"/>
    <brk id="68" max="255" man="1"/>
    <brk id="9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57" sqref="L57:M57"/>
    </sheetView>
  </sheetViews>
  <sheetFormatPr defaultColWidth="11.421875" defaultRowHeight="15"/>
  <cols>
    <col min="1" max="1" width="17.421875" style="171" customWidth="1"/>
    <col min="2" max="31" width="5.7109375" style="5" customWidth="1"/>
  </cols>
  <sheetData>
    <row r="1" spans="1:31" s="170" customFormat="1" ht="21" customHeight="1" thickBot="1">
      <c r="A1" s="168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2:31" ht="15.75" thickBot="1">
      <c r="B2" s="191" t="s">
        <v>217</v>
      </c>
      <c r="C2" s="192"/>
      <c r="D2" s="191" t="s">
        <v>171</v>
      </c>
      <c r="E2" s="192"/>
      <c r="F2" s="191"/>
      <c r="G2" s="192"/>
      <c r="H2" s="191" t="s">
        <v>218</v>
      </c>
      <c r="I2" s="192"/>
      <c r="J2" s="191"/>
      <c r="K2" s="192"/>
      <c r="L2" s="250" t="s">
        <v>149</v>
      </c>
      <c r="M2" s="251"/>
      <c r="N2" s="191" t="s">
        <v>219</v>
      </c>
      <c r="O2" s="192"/>
      <c r="P2" s="191" t="s">
        <v>214</v>
      </c>
      <c r="Q2" s="192"/>
      <c r="R2" s="191" t="s">
        <v>220</v>
      </c>
      <c r="S2" s="192"/>
      <c r="T2" s="191" t="s">
        <v>221</v>
      </c>
      <c r="U2" s="192"/>
      <c r="V2" s="191" t="s">
        <v>222</v>
      </c>
      <c r="W2" s="192"/>
      <c r="X2" s="191" t="s">
        <v>223</v>
      </c>
      <c r="Y2" s="192"/>
      <c r="Z2" s="191" t="s">
        <v>224</v>
      </c>
      <c r="AA2" s="192"/>
      <c r="AB2" s="191" t="s">
        <v>225</v>
      </c>
      <c r="AC2" s="192"/>
      <c r="AD2" s="191" t="s">
        <v>226</v>
      </c>
      <c r="AE2" s="192"/>
    </row>
    <row r="3" spans="1:31" s="175" customFormat="1" ht="15">
      <c r="A3" s="172" t="s">
        <v>227</v>
      </c>
      <c r="B3" s="173"/>
      <c r="C3" s="174"/>
      <c r="D3" s="173"/>
      <c r="E3" s="174"/>
      <c r="F3" s="173"/>
      <c r="G3" s="174"/>
      <c r="H3" s="173"/>
      <c r="I3" s="174"/>
      <c r="J3" s="173"/>
      <c r="K3" s="174"/>
      <c r="L3" s="252">
        <v>544</v>
      </c>
      <c r="M3" s="253">
        <v>432</v>
      </c>
      <c r="N3" s="173">
        <v>437</v>
      </c>
      <c r="O3" s="174">
        <v>418</v>
      </c>
      <c r="P3" s="173"/>
      <c r="Q3" s="174"/>
      <c r="R3" s="173"/>
      <c r="S3" s="174"/>
      <c r="T3" s="173"/>
      <c r="U3" s="174"/>
      <c r="V3" s="173"/>
      <c r="W3" s="174"/>
      <c r="X3" s="173"/>
      <c r="Y3" s="174"/>
      <c r="Z3" s="173"/>
      <c r="AA3" s="174"/>
      <c r="AB3" s="173"/>
      <c r="AC3" s="174"/>
      <c r="AD3" s="173"/>
      <c r="AE3" s="174"/>
    </row>
    <row r="4" spans="1:31" s="175" customFormat="1" ht="15" customHeight="1">
      <c r="A4" s="176" t="s">
        <v>228</v>
      </c>
      <c r="B4" s="177"/>
      <c r="C4" s="178"/>
      <c r="D4" s="177"/>
      <c r="E4" s="178"/>
      <c r="F4" s="177"/>
      <c r="G4" s="178"/>
      <c r="H4" s="177"/>
      <c r="I4" s="178"/>
      <c r="J4" s="177"/>
      <c r="K4" s="178"/>
      <c r="L4" s="254">
        <v>570</v>
      </c>
      <c r="M4" s="255">
        <v>407</v>
      </c>
      <c r="N4" s="177"/>
      <c r="O4" s="178"/>
      <c r="P4" s="177">
        <v>468</v>
      </c>
      <c r="Q4" s="178">
        <v>446</v>
      </c>
      <c r="R4" s="177"/>
      <c r="S4" s="178"/>
      <c r="T4" s="177"/>
      <c r="U4" s="178"/>
      <c r="V4" s="177"/>
      <c r="W4" s="178"/>
      <c r="X4" s="177"/>
      <c r="Y4" s="178"/>
      <c r="Z4" s="177"/>
      <c r="AA4" s="178"/>
      <c r="AB4" s="177"/>
      <c r="AC4" s="178"/>
      <c r="AD4" s="177">
        <v>482</v>
      </c>
      <c r="AE4" s="178"/>
    </row>
    <row r="5" spans="1:31" s="175" customFormat="1" ht="15">
      <c r="A5" s="176" t="s">
        <v>229</v>
      </c>
      <c r="B5" s="177"/>
      <c r="C5" s="178"/>
      <c r="D5" s="177"/>
      <c r="E5" s="178"/>
      <c r="F5" s="177"/>
      <c r="G5" s="178"/>
      <c r="H5" s="177"/>
      <c r="I5" s="178"/>
      <c r="J5" s="177"/>
      <c r="K5" s="178"/>
      <c r="L5" s="254"/>
      <c r="M5" s="255"/>
      <c r="N5" s="177">
        <v>346</v>
      </c>
      <c r="O5" s="178"/>
      <c r="P5" s="177"/>
      <c r="Q5" s="178"/>
      <c r="R5" s="177"/>
      <c r="S5" s="178"/>
      <c r="T5" s="177"/>
      <c r="U5" s="178"/>
      <c r="V5" s="177"/>
      <c r="W5" s="178"/>
      <c r="X5" s="177"/>
      <c r="Y5" s="178"/>
      <c r="Z5" s="177"/>
      <c r="AA5" s="178"/>
      <c r="AB5" s="177"/>
      <c r="AC5" s="178"/>
      <c r="AD5" s="177"/>
      <c r="AE5" s="178"/>
    </row>
    <row r="6" spans="1:31" s="175" customFormat="1" ht="15">
      <c r="A6" s="176" t="s">
        <v>230</v>
      </c>
      <c r="B6" s="177"/>
      <c r="C6" s="178"/>
      <c r="D6" s="177"/>
      <c r="E6" s="178"/>
      <c r="F6" s="177"/>
      <c r="G6" s="178"/>
      <c r="H6" s="177"/>
      <c r="I6" s="178"/>
      <c r="J6" s="177"/>
      <c r="K6" s="178"/>
      <c r="L6" s="254">
        <v>491</v>
      </c>
      <c r="M6" s="255">
        <v>424</v>
      </c>
      <c r="N6" s="177">
        <v>384</v>
      </c>
      <c r="O6" s="178"/>
      <c r="P6" s="177">
        <v>277</v>
      </c>
      <c r="Q6" s="178"/>
      <c r="R6" s="177"/>
      <c r="S6" s="178"/>
      <c r="T6" s="177"/>
      <c r="U6" s="178"/>
      <c r="V6" s="177"/>
      <c r="W6" s="178"/>
      <c r="X6" s="177"/>
      <c r="Y6" s="178"/>
      <c r="Z6" s="177"/>
      <c r="AA6" s="178"/>
      <c r="AB6" s="177"/>
      <c r="AC6" s="178"/>
      <c r="AD6" s="177"/>
      <c r="AE6" s="178"/>
    </row>
    <row r="7" spans="1:31" s="175" customFormat="1" ht="15">
      <c r="A7" s="176" t="s">
        <v>231</v>
      </c>
      <c r="B7" s="177"/>
      <c r="C7" s="178"/>
      <c r="D7" s="177"/>
      <c r="E7" s="178"/>
      <c r="F7" s="177"/>
      <c r="G7" s="178"/>
      <c r="H7" s="177"/>
      <c r="I7" s="178"/>
      <c r="J7" s="177"/>
      <c r="K7" s="178"/>
      <c r="L7" s="254">
        <v>385</v>
      </c>
      <c r="M7" s="255"/>
      <c r="N7" s="177"/>
      <c r="O7" s="178"/>
      <c r="P7" s="177">
        <v>370</v>
      </c>
      <c r="Q7" s="178">
        <v>344</v>
      </c>
      <c r="R7" s="177"/>
      <c r="S7" s="178"/>
      <c r="T7" s="177"/>
      <c r="U7" s="178"/>
      <c r="V7" s="177"/>
      <c r="W7" s="178"/>
      <c r="X7" s="177"/>
      <c r="Y7" s="178"/>
      <c r="Z7" s="177"/>
      <c r="AA7" s="178"/>
      <c r="AB7" s="177"/>
      <c r="AC7" s="178"/>
      <c r="AD7" s="177"/>
      <c r="AE7" s="178"/>
    </row>
    <row r="8" spans="1:31" s="175" customFormat="1" ht="15">
      <c r="A8" s="179"/>
      <c r="B8" s="177"/>
      <c r="C8" s="178"/>
      <c r="D8" s="177"/>
      <c r="E8" s="178"/>
      <c r="F8" s="177"/>
      <c r="G8" s="178"/>
      <c r="H8" s="177"/>
      <c r="I8" s="178"/>
      <c r="J8" s="177"/>
      <c r="K8" s="178"/>
      <c r="L8" s="254"/>
      <c r="M8" s="255"/>
      <c r="N8" s="177"/>
      <c r="O8" s="178"/>
      <c r="P8" s="177"/>
      <c r="Q8" s="178"/>
      <c r="R8" s="177"/>
      <c r="S8" s="178"/>
      <c r="T8" s="177"/>
      <c r="U8" s="178"/>
      <c r="V8" s="177"/>
      <c r="W8" s="178"/>
      <c r="X8" s="177"/>
      <c r="Y8" s="178"/>
      <c r="Z8" s="177"/>
      <c r="AA8" s="178"/>
      <c r="AB8" s="177"/>
      <c r="AC8" s="178"/>
      <c r="AD8" s="177"/>
      <c r="AE8" s="178"/>
    </row>
    <row r="9" spans="1:31" s="175" customFormat="1" ht="15">
      <c r="A9" s="176" t="s">
        <v>232</v>
      </c>
      <c r="B9" s="177"/>
      <c r="C9" s="178"/>
      <c r="D9" s="177"/>
      <c r="E9" s="178"/>
      <c r="F9" s="177"/>
      <c r="G9" s="178"/>
      <c r="H9" s="177">
        <v>458</v>
      </c>
      <c r="I9" s="178"/>
      <c r="J9" s="177"/>
      <c r="K9" s="178"/>
      <c r="L9" s="254">
        <v>576</v>
      </c>
      <c r="M9" s="255"/>
      <c r="N9" s="177"/>
      <c r="O9" s="178"/>
      <c r="P9" s="177"/>
      <c r="Q9" s="178"/>
      <c r="R9" s="177"/>
      <c r="S9" s="178"/>
      <c r="T9" s="177">
        <v>459</v>
      </c>
      <c r="U9" s="178"/>
      <c r="V9" s="177">
        <v>515</v>
      </c>
      <c r="W9" s="178">
        <v>475</v>
      </c>
      <c r="X9" s="177">
        <v>514</v>
      </c>
      <c r="Y9" s="178">
        <v>388</v>
      </c>
      <c r="Z9" s="177"/>
      <c r="AA9" s="178"/>
      <c r="AB9" s="177">
        <v>539</v>
      </c>
      <c r="AC9" s="178"/>
      <c r="AD9" s="177">
        <v>610</v>
      </c>
      <c r="AE9" s="178">
        <v>561</v>
      </c>
    </row>
    <row r="10" spans="1:31" s="175" customFormat="1" ht="15">
      <c r="A10" s="176" t="s">
        <v>233</v>
      </c>
      <c r="B10" s="177"/>
      <c r="C10" s="178"/>
      <c r="D10" s="177"/>
      <c r="E10" s="178"/>
      <c r="F10" s="177"/>
      <c r="G10" s="178"/>
      <c r="H10" s="177">
        <v>537</v>
      </c>
      <c r="I10" s="178"/>
      <c r="J10" s="177"/>
      <c r="K10" s="178"/>
      <c r="L10" s="254"/>
      <c r="M10" s="255"/>
      <c r="N10" s="177"/>
      <c r="O10" s="178"/>
      <c r="P10" s="177"/>
      <c r="Q10" s="178"/>
      <c r="R10" s="177">
        <v>626</v>
      </c>
      <c r="S10" s="178"/>
      <c r="T10" s="177"/>
      <c r="U10" s="178"/>
      <c r="V10" s="177"/>
      <c r="W10" s="178"/>
      <c r="X10" s="177"/>
      <c r="Y10" s="178"/>
      <c r="Z10" s="177"/>
      <c r="AA10" s="178"/>
      <c r="AB10" s="177"/>
      <c r="AC10" s="178"/>
      <c r="AD10" s="177"/>
      <c r="AE10" s="178"/>
    </row>
    <row r="11" spans="1:31" s="175" customFormat="1" ht="15">
      <c r="A11" s="176" t="s">
        <v>234</v>
      </c>
      <c r="B11" s="177">
        <v>373</v>
      </c>
      <c r="C11" s="178"/>
      <c r="D11" s="177"/>
      <c r="E11" s="178"/>
      <c r="F11" s="177"/>
      <c r="G11" s="178"/>
      <c r="H11" s="177"/>
      <c r="I11" s="178"/>
      <c r="J11" s="177"/>
      <c r="K11" s="178"/>
      <c r="L11" s="254">
        <v>492</v>
      </c>
      <c r="M11" s="255"/>
      <c r="N11" s="177"/>
      <c r="O11" s="178"/>
      <c r="P11" s="177"/>
      <c r="Q11" s="178"/>
      <c r="R11" s="177"/>
      <c r="S11" s="178"/>
      <c r="T11" s="177">
        <v>542</v>
      </c>
      <c r="U11" s="178"/>
      <c r="V11" s="177"/>
      <c r="W11" s="178"/>
      <c r="X11" s="177">
        <v>417</v>
      </c>
      <c r="Y11" s="178">
        <v>363</v>
      </c>
      <c r="Z11" s="177"/>
      <c r="AA11" s="178"/>
      <c r="AB11" s="177">
        <v>436</v>
      </c>
      <c r="AC11" s="178"/>
      <c r="AD11" s="177"/>
      <c r="AE11" s="178"/>
    </row>
    <row r="12" spans="1:31" s="175" customFormat="1" ht="15">
      <c r="A12" s="176" t="s">
        <v>235</v>
      </c>
      <c r="B12" s="177"/>
      <c r="C12" s="178"/>
      <c r="D12" s="177"/>
      <c r="E12" s="178"/>
      <c r="F12" s="177"/>
      <c r="G12" s="178"/>
      <c r="H12" s="177"/>
      <c r="I12" s="178"/>
      <c r="J12" s="177"/>
      <c r="K12" s="178"/>
      <c r="L12" s="254"/>
      <c r="M12" s="255"/>
      <c r="N12" s="177"/>
      <c r="O12" s="178"/>
      <c r="P12" s="177"/>
      <c r="Q12" s="178"/>
      <c r="R12" s="177"/>
      <c r="S12" s="178"/>
      <c r="T12" s="177"/>
      <c r="U12" s="178"/>
      <c r="V12" s="177"/>
      <c r="W12" s="178"/>
      <c r="X12" s="177"/>
      <c r="Y12" s="178"/>
      <c r="Z12" s="177"/>
      <c r="AA12" s="178"/>
      <c r="AB12" s="177"/>
      <c r="AC12" s="178"/>
      <c r="AD12" s="177">
        <v>626</v>
      </c>
      <c r="AE12" s="178"/>
    </row>
    <row r="13" spans="1:31" s="175" customFormat="1" ht="15">
      <c r="A13" s="176" t="s">
        <v>236</v>
      </c>
      <c r="B13" s="177"/>
      <c r="C13" s="178"/>
      <c r="D13" s="177"/>
      <c r="E13" s="178"/>
      <c r="F13" s="177"/>
      <c r="G13" s="178"/>
      <c r="H13" s="177"/>
      <c r="I13" s="178"/>
      <c r="J13" s="177"/>
      <c r="K13" s="178"/>
      <c r="L13" s="254"/>
      <c r="M13" s="255"/>
      <c r="N13" s="177"/>
      <c r="O13" s="178"/>
      <c r="P13" s="177"/>
      <c r="Q13" s="178"/>
      <c r="R13" s="177"/>
      <c r="S13" s="178"/>
      <c r="T13" s="177"/>
      <c r="U13" s="178"/>
      <c r="V13" s="177">
        <v>521</v>
      </c>
      <c r="W13" s="178">
        <v>441</v>
      </c>
      <c r="X13" s="177">
        <v>539</v>
      </c>
      <c r="Y13" s="178"/>
      <c r="Z13" s="177"/>
      <c r="AA13" s="178"/>
      <c r="AB13" s="177">
        <v>527</v>
      </c>
      <c r="AC13" s="178"/>
      <c r="AD13" s="177">
        <v>575</v>
      </c>
      <c r="AE13" s="178">
        <v>494</v>
      </c>
    </row>
    <row r="14" spans="1:31" s="175" customFormat="1" ht="15">
      <c r="A14" s="176" t="s">
        <v>237</v>
      </c>
      <c r="B14" s="177"/>
      <c r="C14" s="178"/>
      <c r="D14" s="177"/>
      <c r="E14" s="178"/>
      <c r="F14" s="177"/>
      <c r="G14" s="178"/>
      <c r="H14" s="177"/>
      <c r="I14" s="178"/>
      <c r="J14" s="177"/>
      <c r="K14" s="178"/>
      <c r="L14" s="254"/>
      <c r="M14" s="255"/>
      <c r="N14" s="177"/>
      <c r="O14" s="178"/>
      <c r="P14" s="177"/>
      <c r="Q14" s="178"/>
      <c r="R14" s="177"/>
      <c r="S14" s="178"/>
      <c r="T14" s="177"/>
      <c r="U14" s="178"/>
      <c r="V14" s="177"/>
      <c r="W14" s="178"/>
      <c r="X14" s="177">
        <v>478</v>
      </c>
      <c r="Y14" s="178">
        <v>411</v>
      </c>
      <c r="Z14" s="177"/>
      <c r="AA14" s="178"/>
      <c r="AB14" s="177">
        <v>474</v>
      </c>
      <c r="AC14" s="178">
        <v>360</v>
      </c>
      <c r="AD14" s="177"/>
      <c r="AE14" s="178"/>
    </row>
    <row r="15" spans="1:31" s="175" customFormat="1" ht="15">
      <c r="A15" s="179"/>
      <c r="B15" s="177"/>
      <c r="C15" s="178"/>
      <c r="D15" s="177"/>
      <c r="E15" s="178"/>
      <c r="F15" s="177"/>
      <c r="G15" s="178"/>
      <c r="H15" s="177"/>
      <c r="I15" s="178"/>
      <c r="J15" s="177"/>
      <c r="K15" s="178"/>
      <c r="L15" s="254"/>
      <c r="M15" s="255"/>
      <c r="N15" s="177"/>
      <c r="O15" s="178"/>
      <c r="P15" s="177"/>
      <c r="Q15" s="178"/>
      <c r="R15" s="177"/>
      <c r="S15" s="178"/>
      <c r="T15" s="177"/>
      <c r="U15" s="178"/>
      <c r="V15" s="177"/>
      <c r="W15" s="178"/>
      <c r="X15" s="177"/>
      <c r="Y15" s="178"/>
      <c r="Z15" s="177"/>
      <c r="AA15" s="178"/>
      <c r="AB15" s="177"/>
      <c r="AC15" s="178"/>
      <c r="AD15" s="177"/>
      <c r="AE15" s="178"/>
    </row>
    <row r="16" spans="1:31" s="175" customFormat="1" ht="15">
      <c r="A16" s="176" t="s">
        <v>21</v>
      </c>
      <c r="B16" s="177">
        <v>527</v>
      </c>
      <c r="C16" s="178"/>
      <c r="D16" s="177">
        <v>605</v>
      </c>
      <c r="E16" s="178">
        <v>521</v>
      </c>
      <c r="F16" s="177"/>
      <c r="G16" s="178"/>
      <c r="H16" s="177"/>
      <c r="I16" s="178"/>
      <c r="J16" s="177"/>
      <c r="K16" s="178"/>
      <c r="L16" s="254">
        <v>645</v>
      </c>
      <c r="M16" s="255">
        <v>618</v>
      </c>
      <c r="N16" s="177">
        <v>607</v>
      </c>
      <c r="O16" s="178"/>
      <c r="P16" s="177"/>
      <c r="Q16" s="178"/>
      <c r="R16" s="177">
        <v>577</v>
      </c>
      <c r="S16" s="178"/>
      <c r="T16" s="177"/>
      <c r="U16" s="178"/>
      <c r="V16" s="177"/>
      <c r="W16" s="178"/>
      <c r="X16" s="177"/>
      <c r="Y16" s="178"/>
      <c r="Z16" s="177"/>
      <c r="AA16" s="178"/>
      <c r="AB16" s="177"/>
      <c r="AC16" s="178"/>
      <c r="AD16" s="177"/>
      <c r="AE16" s="178"/>
    </row>
    <row r="17" spans="1:31" s="175" customFormat="1" ht="15">
      <c r="A17" s="176" t="s">
        <v>238</v>
      </c>
      <c r="B17" s="177"/>
      <c r="C17" s="178"/>
      <c r="D17" s="177"/>
      <c r="E17" s="178"/>
      <c r="F17" s="177"/>
      <c r="G17" s="178"/>
      <c r="H17" s="177">
        <v>653</v>
      </c>
      <c r="I17" s="178"/>
      <c r="J17" s="177"/>
      <c r="K17" s="178"/>
      <c r="L17" s="254">
        <v>637</v>
      </c>
      <c r="M17" s="255"/>
      <c r="N17" s="177"/>
      <c r="O17" s="178"/>
      <c r="P17" s="177"/>
      <c r="Q17" s="178"/>
      <c r="R17" s="177"/>
      <c r="S17" s="178"/>
      <c r="T17" s="177"/>
      <c r="U17" s="178"/>
      <c r="V17" s="177"/>
      <c r="W17" s="178"/>
      <c r="X17" s="177">
        <v>582</v>
      </c>
      <c r="Y17" s="178"/>
      <c r="Z17" s="177">
        <v>499</v>
      </c>
      <c r="AA17" s="178"/>
      <c r="AB17" s="177"/>
      <c r="AC17" s="178"/>
      <c r="AD17" s="177"/>
      <c r="AE17" s="178"/>
    </row>
    <row r="18" spans="1:31" s="175" customFormat="1" ht="15">
      <c r="A18" s="176" t="s">
        <v>239</v>
      </c>
      <c r="B18" s="177"/>
      <c r="C18" s="178"/>
      <c r="D18" s="177">
        <v>608</v>
      </c>
      <c r="E18" s="178"/>
      <c r="F18" s="177"/>
      <c r="G18" s="178"/>
      <c r="H18" s="177"/>
      <c r="I18" s="178"/>
      <c r="J18" s="177"/>
      <c r="K18" s="178"/>
      <c r="L18" s="254">
        <v>559</v>
      </c>
      <c r="M18" s="255"/>
      <c r="N18" s="177">
        <v>503</v>
      </c>
      <c r="O18" s="178"/>
      <c r="P18" s="177"/>
      <c r="Q18" s="178"/>
      <c r="R18" s="177"/>
      <c r="S18" s="178"/>
      <c r="T18" s="177"/>
      <c r="U18" s="178"/>
      <c r="V18" s="177"/>
      <c r="W18" s="178"/>
      <c r="X18" s="177"/>
      <c r="Y18" s="178"/>
      <c r="Z18" s="177">
        <v>412</v>
      </c>
      <c r="AA18" s="178"/>
      <c r="AB18" s="177"/>
      <c r="AC18" s="178"/>
      <c r="AD18" s="177"/>
      <c r="AE18" s="178"/>
    </row>
    <row r="19" spans="1:31" s="175" customFormat="1" ht="15">
      <c r="A19" s="176" t="s">
        <v>240</v>
      </c>
      <c r="B19" s="177"/>
      <c r="C19" s="178"/>
      <c r="D19" s="177"/>
      <c r="E19" s="178"/>
      <c r="F19" s="177"/>
      <c r="G19" s="178"/>
      <c r="H19" s="177"/>
      <c r="I19" s="178"/>
      <c r="J19" s="177"/>
      <c r="K19" s="178"/>
      <c r="L19" s="254">
        <v>480</v>
      </c>
      <c r="M19" s="255"/>
      <c r="N19" s="177"/>
      <c r="O19" s="178"/>
      <c r="P19" s="177"/>
      <c r="Q19" s="178"/>
      <c r="R19" s="177"/>
      <c r="S19" s="178"/>
      <c r="T19" s="177"/>
      <c r="U19" s="178"/>
      <c r="V19" s="177"/>
      <c r="W19" s="178"/>
      <c r="X19" s="177"/>
      <c r="Y19" s="178"/>
      <c r="Z19" s="177"/>
      <c r="AA19" s="178"/>
      <c r="AB19" s="177"/>
      <c r="AC19" s="178"/>
      <c r="AD19" s="177"/>
      <c r="AE19" s="178"/>
    </row>
    <row r="20" spans="1:31" s="175" customFormat="1" ht="15">
      <c r="A20" s="176" t="s">
        <v>241</v>
      </c>
      <c r="B20" s="177">
        <v>481</v>
      </c>
      <c r="C20" s="178"/>
      <c r="D20" s="177">
        <v>494</v>
      </c>
      <c r="E20" s="178">
        <v>404</v>
      </c>
      <c r="F20" s="177"/>
      <c r="G20" s="178"/>
      <c r="H20" s="177"/>
      <c r="I20" s="178"/>
      <c r="J20" s="177"/>
      <c r="K20" s="178"/>
      <c r="L20" s="254">
        <v>605</v>
      </c>
      <c r="M20" s="255">
        <v>594</v>
      </c>
      <c r="N20" s="177">
        <v>516</v>
      </c>
      <c r="O20" s="178"/>
      <c r="P20" s="177"/>
      <c r="Q20" s="178"/>
      <c r="R20" s="177">
        <v>545</v>
      </c>
      <c r="S20" s="178"/>
      <c r="T20" s="177"/>
      <c r="U20" s="178"/>
      <c r="V20" s="177"/>
      <c r="W20" s="178"/>
      <c r="X20" s="177"/>
      <c r="Y20" s="178"/>
      <c r="Z20" s="177"/>
      <c r="AA20" s="178"/>
      <c r="AB20" s="177"/>
      <c r="AC20" s="178"/>
      <c r="AD20" s="177"/>
      <c r="AE20" s="178"/>
    </row>
    <row r="21" spans="1:31" s="175" customFormat="1" ht="15">
      <c r="A21" s="176" t="s">
        <v>242</v>
      </c>
      <c r="B21" s="177"/>
      <c r="C21" s="178"/>
      <c r="D21" s="177"/>
      <c r="E21" s="178"/>
      <c r="F21" s="177"/>
      <c r="G21" s="178"/>
      <c r="H21" s="177"/>
      <c r="I21" s="178"/>
      <c r="J21" s="177"/>
      <c r="K21" s="178"/>
      <c r="L21" s="254">
        <v>411</v>
      </c>
      <c r="M21" s="255">
        <v>395</v>
      </c>
      <c r="N21" s="177"/>
      <c r="O21" s="178"/>
      <c r="P21" s="177"/>
      <c r="Q21" s="178"/>
      <c r="R21" s="177"/>
      <c r="S21" s="178"/>
      <c r="T21" s="177"/>
      <c r="U21" s="178"/>
      <c r="V21" s="177"/>
      <c r="W21" s="178"/>
      <c r="X21" s="177"/>
      <c r="Y21" s="178"/>
      <c r="Z21" s="177">
        <v>445</v>
      </c>
      <c r="AA21" s="178">
        <v>312</v>
      </c>
      <c r="AB21" s="177"/>
      <c r="AC21" s="178"/>
      <c r="AD21" s="177"/>
      <c r="AE21" s="178"/>
    </row>
    <row r="22" spans="1:31" s="175" customFormat="1" ht="15.75" thickBot="1">
      <c r="A22" s="180" t="s">
        <v>243</v>
      </c>
      <c r="B22" s="181"/>
      <c r="C22" s="182"/>
      <c r="D22" s="181">
        <v>874</v>
      </c>
      <c r="E22" s="182"/>
      <c r="F22" s="181"/>
      <c r="G22" s="182"/>
      <c r="H22" s="181"/>
      <c r="I22" s="182"/>
      <c r="J22" s="181"/>
      <c r="K22" s="182"/>
      <c r="L22" s="256">
        <v>993</v>
      </c>
      <c r="M22" s="257"/>
      <c r="N22" s="181"/>
      <c r="O22" s="182"/>
      <c r="P22" s="181"/>
      <c r="Q22" s="182"/>
      <c r="R22" s="181"/>
      <c r="S22" s="182"/>
      <c r="T22" s="181"/>
      <c r="U22" s="182"/>
      <c r="V22" s="181"/>
      <c r="W22" s="182"/>
      <c r="X22" s="181"/>
      <c r="Y22" s="182"/>
      <c r="Z22" s="181"/>
      <c r="AA22" s="182"/>
      <c r="AB22" s="181"/>
      <c r="AC22" s="182"/>
      <c r="AD22" s="181"/>
      <c r="AE22" s="182"/>
    </row>
    <row r="23" spans="1:31" s="184" customFormat="1" ht="16.5" thickBot="1">
      <c r="A23" s="183" t="s">
        <v>244</v>
      </c>
      <c r="B23" s="193">
        <f>SUM(B3:C22)</f>
        <v>1381</v>
      </c>
      <c r="C23" s="194"/>
      <c r="D23" s="193">
        <f>SUM(D3:E22)</f>
        <v>3506</v>
      </c>
      <c r="E23" s="194"/>
      <c r="F23" s="193">
        <f>SUM(F3:G22)</f>
        <v>0</v>
      </c>
      <c r="G23" s="194"/>
      <c r="H23" s="193">
        <f>SUM(H3:I22)</f>
        <v>1648</v>
      </c>
      <c r="I23" s="194"/>
      <c r="J23" s="193">
        <f>SUM(J3:K22)</f>
        <v>0</v>
      </c>
      <c r="K23" s="194"/>
      <c r="L23" s="195">
        <f>SUM(L3:M22)</f>
        <v>10258</v>
      </c>
      <c r="M23" s="196"/>
      <c r="N23" s="193">
        <f>SUM(N3:O22)</f>
        <v>3211</v>
      </c>
      <c r="O23" s="194"/>
      <c r="P23" s="193">
        <f>SUM(P3:Q22)</f>
        <v>1905</v>
      </c>
      <c r="Q23" s="194"/>
      <c r="R23" s="193">
        <f>SUM(R3:S22)</f>
        <v>1748</v>
      </c>
      <c r="S23" s="194"/>
      <c r="T23" s="193">
        <f>SUM(T3:U22)</f>
        <v>1001</v>
      </c>
      <c r="U23" s="194"/>
      <c r="V23" s="193">
        <f>SUM(V3:W22)</f>
        <v>1952</v>
      </c>
      <c r="W23" s="194"/>
      <c r="X23" s="193">
        <f>SUM(X3:Y22)</f>
        <v>3692</v>
      </c>
      <c r="Y23" s="194"/>
      <c r="Z23" s="193">
        <f>SUM(Z3:AA22)</f>
        <v>1668</v>
      </c>
      <c r="AA23" s="194"/>
      <c r="AB23" s="193">
        <f>SUM(AB3:AC22)</f>
        <v>2336</v>
      </c>
      <c r="AC23" s="194"/>
      <c r="AD23" s="193">
        <f>SUM(AD3:AE22)</f>
        <v>3348</v>
      </c>
      <c r="AE23" s="194"/>
    </row>
    <row r="24" spans="1:31" s="184" customFormat="1" ht="16.5" thickBot="1">
      <c r="A24" s="185" t="s">
        <v>245</v>
      </c>
      <c r="B24" s="193">
        <f>RANK(B23,$B23:$AE23,0)</f>
        <v>12</v>
      </c>
      <c r="C24" s="194"/>
      <c r="D24" s="193">
        <f>RANK(D23,$B23:$AE23,0)</f>
        <v>3</v>
      </c>
      <c r="E24" s="194"/>
      <c r="F24" s="193">
        <f>RANK(F23,$B23:$AE23,0)</f>
        <v>14</v>
      </c>
      <c r="G24" s="194"/>
      <c r="H24" s="193">
        <f>RANK(H23,$B23:$AE23,0)</f>
        <v>11</v>
      </c>
      <c r="I24" s="194"/>
      <c r="J24" s="193">
        <f>RANK(J23,$B23:$AE23,0)</f>
        <v>14</v>
      </c>
      <c r="K24" s="194"/>
      <c r="L24" s="195">
        <f>RANK(L23,$B23:$AE23,0)</f>
        <v>1</v>
      </c>
      <c r="M24" s="196"/>
      <c r="N24" s="193">
        <f>RANK(N23,$B23:$AE23,0)</f>
        <v>5</v>
      </c>
      <c r="O24" s="194"/>
      <c r="P24" s="193">
        <f>RANK(P23,$B23:$AE23,0)</f>
        <v>8</v>
      </c>
      <c r="Q24" s="194"/>
      <c r="R24" s="193">
        <f>RANK(R23,$B23:$AE23,0)</f>
        <v>9</v>
      </c>
      <c r="S24" s="194"/>
      <c r="T24" s="193">
        <f>RANK(T23,$B23:$AE23,0)</f>
        <v>13</v>
      </c>
      <c r="U24" s="194"/>
      <c r="V24" s="193">
        <f>RANK(V23,$B23:$AE23,0)</f>
        <v>7</v>
      </c>
      <c r="W24" s="194"/>
      <c r="X24" s="193">
        <f>RANK(X23,$B23:$AE23,0)</f>
        <v>2</v>
      </c>
      <c r="Y24" s="194"/>
      <c r="Z24" s="193">
        <f>RANK(Z23,$B23:$AE23,0)</f>
        <v>10</v>
      </c>
      <c r="AA24" s="194"/>
      <c r="AB24" s="193">
        <f>RANK(AB23,$B23:$AE23,0)</f>
        <v>6</v>
      </c>
      <c r="AC24" s="194"/>
      <c r="AD24" s="193">
        <f>RANK(AD23,$B23:$AE23,0)</f>
        <v>4</v>
      </c>
      <c r="AE24" s="194"/>
    </row>
    <row r="27" spans="1:31" s="186" customFormat="1" ht="19.5" thickBot="1">
      <c r="A27" s="168" t="s">
        <v>246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</row>
    <row r="28" spans="2:31" ht="15.75" thickBot="1">
      <c r="B28" s="191" t="s">
        <v>217</v>
      </c>
      <c r="C28" s="192"/>
      <c r="D28" s="191" t="s">
        <v>171</v>
      </c>
      <c r="E28" s="192"/>
      <c r="F28" s="191" t="s">
        <v>247</v>
      </c>
      <c r="G28" s="192"/>
      <c r="H28" s="191" t="s">
        <v>218</v>
      </c>
      <c r="I28" s="192"/>
      <c r="J28" s="191" t="s">
        <v>248</v>
      </c>
      <c r="K28" s="192"/>
      <c r="L28" s="250" t="s">
        <v>149</v>
      </c>
      <c r="M28" s="251"/>
      <c r="N28" s="191" t="s">
        <v>219</v>
      </c>
      <c r="O28" s="192"/>
      <c r="P28" s="191" t="s">
        <v>214</v>
      </c>
      <c r="Q28" s="192"/>
      <c r="R28" s="191" t="s">
        <v>220</v>
      </c>
      <c r="S28" s="192"/>
      <c r="T28" s="191"/>
      <c r="U28" s="192"/>
      <c r="V28" s="191"/>
      <c r="W28" s="192"/>
      <c r="X28" s="191"/>
      <c r="Y28" s="192"/>
      <c r="Z28" s="191"/>
      <c r="AA28" s="192"/>
      <c r="AB28" s="191" t="s">
        <v>225</v>
      </c>
      <c r="AC28" s="192"/>
      <c r="AD28" s="191" t="s">
        <v>226</v>
      </c>
      <c r="AE28" s="192"/>
    </row>
    <row r="29" spans="1:31" s="175" customFormat="1" ht="15">
      <c r="A29" s="187" t="s">
        <v>227</v>
      </c>
      <c r="B29" s="173"/>
      <c r="C29" s="174"/>
      <c r="D29" s="173">
        <v>415</v>
      </c>
      <c r="E29" s="174">
        <v>370</v>
      </c>
      <c r="F29" s="173"/>
      <c r="G29" s="174"/>
      <c r="H29" s="173"/>
      <c r="I29" s="174"/>
      <c r="J29" s="173"/>
      <c r="K29" s="174"/>
      <c r="L29" s="252">
        <v>439</v>
      </c>
      <c r="M29" s="253"/>
      <c r="N29" s="173"/>
      <c r="O29" s="174"/>
      <c r="P29" s="173">
        <v>464</v>
      </c>
      <c r="Q29" s="174">
        <v>298</v>
      </c>
      <c r="R29" s="173"/>
      <c r="S29" s="174"/>
      <c r="T29" s="173"/>
      <c r="U29" s="174"/>
      <c r="V29" s="173"/>
      <c r="W29" s="174"/>
      <c r="X29" s="173"/>
      <c r="Y29" s="174"/>
      <c r="Z29" s="173"/>
      <c r="AA29" s="174"/>
      <c r="AB29" s="173"/>
      <c r="AC29" s="174"/>
      <c r="AD29" s="173"/>
      <c r="AE29" s="174"/>
    </row>
    <row r="30" spans="1:31" s="175" customFormat="1" ht="15">
      <c r="A30" s="187" t="s">
        <v>228</v>
      </c>
      <c r="B30" s="177"/>
      <c r="C30" s="178"/>
      <c r="D30" s="177">
        <v>395</v>
      </c>
      <c r="E30" s="178"/>
      <c r="F30" s="177"/>
      <c r="G30" s="178"/>
      <c r="H30" s="177">
        <v>432</v>
      </c>
      <c r="I30" s="178"/>
      <c r="J30" s="177"/>
      <c r="K30" s="178"/>
      <c r="L30" s="254">
        <v>449</v>
      </c>
      <c r="M30" s="255"/>
      <c r="N30" s="177"/>
      <c r="O30" s="178"/>
      <c r="P30" s="177"/>
      <c r="Q30" s="178"/>
      <c r="R30" s="177">
        <v>387</v>
      </c>
      <c r="S30" s="178"/>
      <c r="T30" s="177"/>
      <c r="U30" s="178"/>
      <c r="V30" s="177"/>
      <c r="W30" s="178"/>
      <c r="X30" s="177"/>
      <c r="Y30" s="178"/>
      <c r="Z30" s="177"/>
      <c r="AA30" s="178"/>
      <c r="AB30" s="177"/>
      <c r="AC30" s="178"/>
      <c r="AD30" s="177"/>
      <c r="AE30" s="178"/>
    </row>
    <row r="31" spans="1:31" s="175" customFormat="1" ht="15">
      <c r="A31" s="187" t="s">
        <v>229</v>
      </c>
      <c r="B31" s="177"/>
      <c r="C31" s="178"/>
      <c r="D31" s="177">
        <v>506</v>
      </c>
      <c r="E31" s="178"/>
      <c r="F31" s="177"/>
      <c r="G31" s="178"/>
      <c r="H31" s="177"/>
      <c r="I31" s="178"/>
      <c r="J31" s="177"/>
      <c r="K31" s="178"/>
      <c r="L31" s="254">
        <v>476</v>
      </c>
      <c r="M31" s="255"/>
      <c r="N31" s="177"/>
      <c r="O31" s="178"/>
      <c r="P31" s="177">
        <v>382</v>
      </c>
      <c r="Q31" s="178"/>
      <c r="R31" s="177">
        <v>247</v>
      </c>
      <c r="S31" s="178"/>
      <c r="T31" s="177"/>
      <c r="U31" s="178"/>
      <c r="V31" s="177"/>
      <c r="W31" s="178"/>
      <c r="X31" s="177"/>
      <c r="Y31" s="178"/>
      <c r="Z31" s="177"/>
      <c r="AA31" s="178"/>
      <c r="AB31" s="177"/>
      <c r="AC31" s="178"/>
      <c r="AD31" s="177"/>
      <c r="AE31" s="178"/>
    </row>
    <row r="32" spans="1:31" s="175" customFormat="1" ht="15">
      <c r="A32" s="187" t="s">
        <v>230</v>
      </c>
      <c r="B32" s="177"/>
      <c r="C32" s="178"/>
      <c r="D32" s="177">
        <v>478</v>
      </c>
      <c r="E32" s="178">
        <v>411</v>
      </c>
      <c r="F32" s="177"/>
      <c r="G32" s="178"/>
      <c r="H32" s="177">
        <v>398</v>
      </c>
      <c r="I32" s="178"/>
      <c r="J32" s="177"/>
      <c r="K32" s="178"/>
      <c r="L32" s="254"/>
      <c r="M32" s="255"/>
      <c r="N32" s="177"/>
      <c r="O32" s="178"/>
      <c r="P32" s="177"/>
      <c r="Q32" s="178"/>
      <c r="R32" s="177"/>
      <c r="S32" s="178"/>
      <c r="T32" s="177"/>
      <c r="U32" s="178"/>
      <c r="V32" s="177"/>
      <c r="W32" s="178"/>
      <c r="X32" s="177"/>
      <c r="Y32" s="178"/>
      <c r="Z32" s="177"/>
      <c r="AA32" s="178"/>
      <c r="AB32" s="177"/>
      <c r="AC32" s="178"/>
      <c r="AD32" s="177"/>
      <c r="AE32" s="178"/>
    </row>
    <row r="33" spans="1:31" s="175" customFormat="1" ht="15">
      <c r="A33" s="187" t="s">
        <v>231</v>
      </c>
      <c r="B33" s="177"/>
      <c r="C33" s="178"/>
      <c r="D33" s="177">
        <v>378</v>
      </c>
      <c r="E33" s="178">
        <v>369</v>
      </c>
      <c r="F33" s="177"/>
      <c r="G33" s="178"/>
      <c r="H33" s="177"/>
      <c r="I33" s="178"/>
      <c r="J33" s="177"/>
      <c r="K33" s="178"/>
      <c r="L33" s="254">
        <v>469</v>
      </c>
      <c r="M33" s="255"/>
      <c r="N33" s="177"/>
      <c r="O33" s="178"/>
      <c r="P33" s="177"/>
      <c r="Q33" s="178"/>
      <c r="R33" s="177"/>
      <c r="S33" s="178"/>
      <c r="T33" s="177"/>
      <c r="U33" s="178"/>
      <c r="V33" s="177"/>
      <c r="W33" s="178"/>
      <c r="X33" s="177"/>
      <c r="Y33" s="178"/>
      <c r="Z33" s="177"/>
      <c r="AA33" s="178"/>
      <c r="AB33" s="177"/>
      <c r="AC33" s="178"/>
      <c r="AD33" s="177"/>
      <c r="AE33" s="178"/>
    </row>
    <row r="34" spans="1:31" s="175" customFormat="1" ht="15">
      <c r="A34" s="188"/>
      <c r="B34" s="177"/>
      <c r="C34" s="178"/>
      <c r="D34" s="177"/>
      <c r="E34" s="178"/>
      <c r="F34" s="177"/>
      <c r="G34" s="178"/>
      <c r="H34" s="177"/>
      <c r="I34" s="178"/>
      <c r="J34" s="177"/>
      <c r="K34" s="178"/>
      <c r="L34" s="254"/>
      <c r="M34" s="255"/>
      <c r="N34" s="177"/>
      <c r="O34" s="178"/>
      <c r="P34" s="177"/>
      <c r="Q34" s="178"/>
      <c r="R34" s="177"/>
      <c r="S34" s="178"/>
      <c r="T34" s="177"/>
      <c r="U34" s="178"/>
      <c r="V34" s="177"/>
      <c r="W34" s="178"/>
      <c r="X34" s="177"/>
      <c r="Y34" s="178"/>
      <c r="Z34" s="177"/>
      <c r="AA34" s="178"/>
      <c r="AB34" s="177"/>
      <c r="AC34" s="178"/>
      <c r="AD34" s="177"/>
      <c r="AE34" s="178"/>
    </row>
    <row r="35" spans="1:31" s="175" customFormat="1" ht="15">
      <c r="A35" s="187" t="s">
        <v>249</v>
      </c>
      <c r="B35" s="177"/>
      <c r="C35" s="178"/>
      <c r="D35" s="177">
        <v>378</v>
      </c>
      <c r="E35" s="178"/>
      <c r="F35" s="177"/>
      <c r="G35" s="178"/>
      <c r="H35" s="177"/>
      <c r="I35" s="178"/>
      <c r="J35" s="177"/>
      <c r="K35" s="178"/>
      <c r="L35" s="254">
        <v>519</v>
      </c>
      <c r="M35" s="255">
        <v>446</v>
      </c>
      <c r="N35" s="177">
        <v>468</v>
      </c>
      <c r="O35" s="178">
        <v>341</v>
      </c>
      <c r="P35" s="177"/>
      <c r="Q35" s="178"/>
      <c r="R35" s="177"/>
      <c r="S35" s="178"/>
      <c r="T35" s="177"/>
      <c r="U35" s="178"/>
      <c r="V35" s="177"/>
      <c r="W35" s="178"/>
      <c r="X35" s="177"/>
      <c r="Y35" s="178"/>
      <c r="Z35" s="177"/>
      <c r="AA35" s="178"/>
      <c r="AB35" s="177">
        <v>440</v>
      </c>
      <c r="AC35" s="178"/>
      <c r="AD35" s="177"/>
      <c r="AE35" s="178"/>
    </row>
    <row r="36" spans="1:31" s="175" customFormat="1" ht="15">
      <c r="A36" s="187" t="s">
        <v>250</v>
      </c>
      <c r="B36" s="177"/>
      <c r="C36" s="178"/>
      <c r="D36" s="177"/>
      <c r="E36" s="178"/>
      <c r="F36" s="177"/>
      <c r="G36" s="178"/>
      <c r="H36" s="177"/>
      <c r="I36" s="178"/>
      <c r="J36" s="177">
        <v>279</v>
      </c>
      <c r="K36" s="178"/>
      <c r="L36" s="254">
        <v>390</v>
      </c>
      <c r="M36" s="255">
        <v>365</v>
      </c>
      <c r="N36" s="177"/>
      <c r="O36" s="178"/>
      <c r="P36" s="177">
        <v>373</v>
      </c>
      <c r="Q36" s="178"/>
      <c r="R36" s="177">
        <v>526</v>
      </c>
      <c r="S36" s="178"/>
      <c r="T36" s="177"/>
      <c r="U36" s="178"/>
      <c r="V36" s="177"/>
      <c r="W36" s="178"/>
      <c r="X36" s="177"/>
      <c r="Y36" s="178"/>
      <c r="Z36" s="177"/>
      <c r="AA36" s="178"/>
      <c r="AB36" s="177"/>
      <c r="AC36" s="178"/>
      <c r="AD36" s="177"/>
      <c r="AE36" s="178"/>
    </row>
    <row r="37" spans="1:31" s="175" customFormat="1" ht="15">
      <c r="A37" s="187" t="s">
        <v>251</v>
      </c>
      <c r="B37" s="177"/>
      <c r="C37" s="178"/>
      <c r="D37" s="177"/>
      <c r="E37" s="178"/>
      <c r="F37" s="177"/>
      <c r="G37" s="178"/>
      <c r="H37" s="177"/>
      <c r="I37" s="178"/>
      <c r="J37" s="177"/>
      <c r="K37" s="178"/>
      <c r="L37" s="254">
        <v>493</v>
      </c>
      <c r="M37" s="255">
        <v>460</v>
      </c>
      <c r="N37" s="177"/>
      <c r="O37" s="178"/>
      <c r="P37" s="177"/>
      <c r="Q37" s="178"/>
      <c r="R37" s="177">
        <v>448</v>
      </c>
      <c r="S37" s="178"/>
      <c r="T37" s="177"/>
      <c r="U37" s="178"/>
      <c r="V37" s="177"/>
      <c r="W37" s="178"/>
      <c r="X37" s="177"/>
      <c r="Y37" s="178"/>
      <c r="Z37" s="177"/>
      <c r="AA37" s="178"/>
      <c r="AB37" s="177"/>
      <c r="AC37" s="178"/>
      <c r="AD37" s="177">
        <v>428</v>
      </c>
      <c r="AE37" s="178"/>
    </row>
    <row r="38" spans="1:31" s="175" customFormat="1" ht="15">
      <c r="A38" s="187" t="s">
        <v>252</v>
      </c>
      <c r="B38" s="177"/>
      <c r="C38" s="178"/>
      <c r="D38" s="177"/>
      <c r="E38" s="178"/>
      <c r="F38" s="177"/>
      <c r="G38" s="178"/>
      <c r="H38" s="177"/>
      <c r="I38" s="178"/>
      <c r="J38" s="177"/>
      <c r="K38" s="178"/>
      <c r="L38" s="254"/>
      <c r="M38" s="255"/>
      <c r="N38" s="177"/>
      <c r="O38" s="178"/>
      <c r="P38" s="177">
        <v>282</v>
      </c>
      <c r="Q38" s="178"/>
      <c r="R38" s="177"/>
      <c r="S38" s="178"/>
      <c r="T38" s="177"/>
      <c r="U38" s="178"/>
      <c r="V38" s="177"/>
      <c r="W38" s="178"/>
      <c r="X38" s="177"/>
      <c r="Y38" s="178"/>
      <c r="Z38" s="177"/>
      <c r="AA38" s="178"/>
      <c r="AB38" s="177"/>
      <c r="AC38" s="178"/>
      <c r="AD38" s="177"/>
      <c r="AE38" s="178"/>
    </row>
    <row r="39" spans="1:31" s="175" customFormat="1" ht="15">
      <c r="A39" s="187" t="s">
        <v>253</v>
      </c>
      <c r="B39" s="177"/>
      <c r="C39" s="178"/>
      <c r="D39" s="177">
        <v>367</v>
      </c>
      <c r="E39" s="178"/>
      <c r="F39" s="177"/>
      <c r="G39" s="178"/>
      <c r="H39" s="177"/>
      <c r="I39" s="178"/>
      <c r="J39" s="177"/>
      <c r="K39" s="178"/>
      <c r="L39" s="254">
        <v>554</v>
      </c>
      <c r="M39" s="255">
        <v>411</v>
      </c>
      <c r="N39" s="177"/>
      <c r="O39" s="178"/>
      <c r="P39" s="177"/>
      <c r="Q39" s="178"/>
      <c r="R39" s="177"/>
      <c r="S39" s="178"/>
      <c r="T39" s="177"/>
      <c r="U39" s="178"/>
      <c r="V39" s="177"/>
      <c r="W39" s="178"/>
      <c r="X39" s="177"/>
      <c r="Y39" s="178"/>
      <c r="Z39" s="177"/>
      <c r="AA39" s="178"/>
      <c r="AB39" s="177">
        <v>490</v>
      </c>
      <c r="AC39" s="178"/>
      <c r="AD39" s="177"/>
      <c r="AE39" s="178"/>
    </row>
    <row r="40" spans="1:31" s="175" customFormat="1" ht="15">
      <c r="A40" s="187" t="s">
        <v>254</v>
      </c>
      <c r="B40" s="177"/>
      <c r="C40" s="178"/>
      <c r="D40" s="177"/>
      <c r="E40" s="178"/>
      <c r="F40" s="177"/>
      <c r="G40" s="178"/>
      <c r="H40" s="177"/>
      <c r="I40" s="178"/>
      <c r="J40" s="177">
        <v>357</v>
      </c>
      <c r="K40" s="178"/>
      <c r="L40" s="254">
        <v>361</v>
      </c>
      <c r="M40" s="255">
        <v>336</v>
      </c>
      <c r="N40" s="177"/>
      <c r="O40" s="178"/>
      <c r="P40" s="177"/>
      <c r="Q40" s="178"/>
      <c r="R40" s="177"/>
      <c r="S40" s="178"/>
      <c r="T40" s="177"/>
      <c r="U40" s="178"/>
      <c r="V40" s="177"/>
      <c r="W40" s="178"/>
      <c r="X40" s="177"/>
      <c r="Y40" s="178"/>
      <c r="Z40" s="177"/>
      <c r="AA40" s="178"/>
      <c r="AB40" s="177"/>
      <c r="AC40" s="178"/>
      <c r="AD40" s="177"/>
      <c r="AE40" s="178"/>
    </row>
    <row r="41" spans="1:31" s="175" customFormat="1" ht="15">
      <c r="A41" s="188"/>
      <c r="B41" s="177"/>
      <c r="C41" s="178"/>
      <c r="D41" s="177"/>
      <c r="E41" s="178"/>
      <c r="F41" s="177"/>
      <c r="G41" s="178"/>
      <c r="H41" s="177"/>
      <c r="I41" s="178"/>
      <c r="J41" s="177"/>
      <c r="K41" s="178"/>
      <c r="L41" s="254"/>
      <c r="M41" s="255"/>
      <c r="N41" s="177"/>
      <c r="O41" s="178"/>
      <c r="P41" s="177"/>
      <c r="Q41" s="178"/>
      <c r="R41" s="177"/>
      <c r="S41" s="178"/>
      <c r="T41" s="177"/>
      <c r="U41" s="178"/>
      <c r="V41" s="177"/>
      <c r="W41" s="178"/>
      <c r="X41" s="177"/>
      <c r="Y41" s="178"/>
      <c r="Z41" s="177"/>
      <c r="AA41" s="178"/>
      <c r="AB41" s="177"/>
      <c r="AC41" s="178"/>
      <c r="AD41" s="177"/>
      <c r="AE41" s="178"/>
    </row>
    <row r="42" spans="1:31" s="175" customFormat="1" ht="15">
      <c r="A42" s="187" t="s">
        <v>21</v>
      </c>
      <c r="B42" s="177">
        <v>444</v>
      </c>
      <c r="C42" s="178"/>
      <c r="D42" s="177">
        <v>407</v>
      </c>
      <c r="E42" s="178"/>
      <c r="F42" s="177">
        <v>566</v>
      </c>
      <c r="G42" s="178"/>
      <c r="H42" s="177"/>
      <c r="I42" s="178"/>
      <c r="J42" s="177"/>
      <c r="K42" s="178"/>
      <c r="L42" s="254"/>
      <c r="M42" s="255"/>
      <c r="N42" s="177"/>
      <c r="O42" s="178"/>
      <c r="P42" s="177"/>
      <c r="Q42" s="178"/>
      <c r="R42" s="177"/>
      <c r="S42" s="178"/>
      <c r="T42" s="177"/>
      <c r="U42" s="178"/>
      <c r="V42" s="177"/>
      <c r="W42" s="178"/>
      <c r="X42" s="177"/>
      <c r="Y42" s="178"/>
      <c r="Z42" s="177"/>
      <c r="AA42" s="178"/>
      <c r="AB42" s="177"/>
      <c r="AC42" s="178"/>
      <c r="AD42" s="177">
        <v>438</v>
      </c>
      <c r="AE42" s="178"/>
    </row>
    <row r="43" spans="1:31" s="175" customFormat="1" ht="15">
      <c r="A43" s="187" t="s">
        <v>238</v>
      </c>
      <c r="B43" s="177">
        <v>395</v>
      </c>
      <c r="C43" s="178"/>
      <c r="D43" s="177"/>
      <c r="E43" s="178"/>
      <c r="F43" s="177"/>
      <c r="G43" s="178"/>
      <c r="H43" s="177"/>
      <c r="I43" s="178"/>
      <c r="J43" s="177"/>
      <c r="K43" s="178"/>
      <c r="L43" s="254">
        <v>503</v>
      </c>
      <c r="M43" s="255"/>
      <c r="N43" s="177"/>
      <c r="O43" s="178"/>
      <c r="P43" s="177"/>
      <c r="Q43" s="178"/>
      <c r="R43" s="177"/>
      <c r="S43" s="178"/>
      <c r="T43" s="177"/>
      <c r="U43" s="178"/>
      <c r="V43" s="177"/>
      <c r="W43" s="178"/>
      <c r="X43" s="177"/>
      <c r="Y43" s="178"/>
      <c r="Z43" s="177"/>
      <c r="AA43" s="178"/>
      <c r="AB43" s="177"/>
      <c r="AC43" s="178"/>
      <c r="AD43" s="177">
        <v>499</v>
      </c>
      <c r="AE43" s="178"/>
    </row>
    <row r="44" spans="1:31" s="175" customFormat="1" ht="15">
      <c r="A44" s="187" t="s">
        <v>239</v>
      </c>
      <c r="B44" s="177"/>
      <c r="C44" s="178"/>
      <c r="D44" s="177"/>
      <c r="E44" s="178"/>
      <c r="F44" s="177"/>
      <c r="G44" s="178"/>
      <c r="H44" s="177"/>
      <c r="I44" s="178"/>
      <c r="J44" s="177"/>
      <c r="K44" s="178"/>
      <c r="L44" s="254">
        <v>347</v>
      </c>
      <c r="M44" s="255"/>
      <c r="N44" s="177">
        <v>405</v>
      </c>
      <c r="O44" s="178"/>
      <c r="P44" s="177">
        <v>486</v>
      </c>
      <c r="Q44" s="178"/>
      <c r="R44" s="177"/>
      <c r="S44" s="178"/>
      <c r="T44" s="177"/>
      <c r="U44" s="178"/>
      <c r="V44" s="177"/>
      <c r="W44" s="178"/>
      <c r="X44" s="177"/>
      <c r="Y44" s="178"/>
      <c r="Z44" s="177"/>
      <c r="AA44" s="178"/>
      <c r="AB44" s="177">
        <v>384</v>
      </c>
      <c r="AC44" s="178"/>
      <c r="AD44" s="177"/>
      <c r="AE44" s="178"/>
    </row>
    <row r="45" spans="1:31" s="175" customFormat="1" ht="15">
      <c r="A45" s="187" t="s">
        <v>240</v>
      </c>
      <c r="B45" s="177"/>
      <c r="C45" s="178"/>
      <c r="D45" s="177"/>
      <c r="E45" s="178"/>
      <c r="F45" s="177"/>
      <c r="G45" s="178"/>
      <c r="H45" s="177"/>
      <c r="I45" s="178"/>
      <c r="J45" s="177"/>
      <c r="K45" s="178"/>
      <c r="L45" s="254"/>
      <c r="M45" s="255"/>
      <c r="N45" s="177"/>
      <c r="O45" s="178"/>
      <c r="P45" s="177"/>
      <c r="Q45" s="178"/>
      <c r="R45" s="177"/>
      <c r="S45" s="178"/>
      <c r="T45" s="177"/>
      <c r="U45" s="178"/>
      <c r="V45" s="177"/>
      <c r="W45" s="178"/>
      <c r="X45" s="177"/>
      <c r="Y45" s="178"/>
      <c r="Z45" s="177"/>
      <c r="AA45" s="178"/>
      <c r="AB45" s="177"/>
      <c r="AC45" s="178"/>
      <c r="AD45" s="177">
        <v>476</v>
      </c>
      <c r="AE45" s="178"/>
    </row>
    <row r="46" spans="1:31" s="175" customFormat="1" ht="15">
      <c r="A46" s="187" t="s">
        <v>241</v>
      </c>
      <c r="B46" s="177">
        <v>429</v>
      </c>
      <c r="C46" s="178"/>
      <c r="D46" s="177">
        <v>485</v>
      </c>
      <c r="E46" s="178"/>
      <c r="F46" s="177">
        <v>577</v>
      </c>
      <c r="G46" s="178"/>
      <c r="H46" s="177"/>
      <c r="I46" s="178"/>
      <c r="J46" s="177"/>
      <c r="K46" s="178"/>
      <c r="L46" s="254">
        <v>427</v>
      </c>
      <c r="M46" s="255">
        <v>345</v>
      </c>
      <c r="N46" s="177"/>
      <c r="O46" s="178"/>
      <c r="P46" s="177">
        <v>454</v>
      </c>
      <c r="Q46" s="178"/>
      <c r="R46" s="177"/>
      <c r="S46" s="178"/>
      <c r="T46" s="177"/>
      <c r="U46" s="178"/>
      <c r="V46" s="177"/>
      <c r="W46" s="178"/>
      <c r="X46" s="177"/>
      <c r="Y46" s="178"/>
      <c r="Z46" s="177"/>
      <c r="AA46" s="178"/>
      <c r="AB46" s="177"/>
      <c r="AC46" s="178"/>
      <c r="AD46" s="177">
        <v>494</v>
      </c>
      <c r="AE46" s="178"/>
    </row>
    <row r="47" spans="1:31" s="175" customFormat="1" ht="15">
      <c r="A47" s="187" t="s">
        <v>255</v>
      </c>
      <c r="B47" s="177"/>
      <c r="C47" s="178"/>
      <c r="D47" s="177">
        <v>273</v>
      </c>
      <c r="E47" s="178"/>
      <c r="F47" s="177"/>
      <c r="G47" s="178"/>
      <c r="H47" s="177"/>
      <c r="I47" s="178"/>
      <c r="J47" s="177"/>
      <c r="K47" s="178"/>
      <c r="L47" s="254"/>
      <c r="M47" s="255"/>
      <c r="N47" s="177">
        <v>375</v>
      </c>
      <c r="O47" s="178">
        <v>298</v>
      </c>
      <c r="P47" s="177"/>
      <c r="Q47" s="178"/>
      <c r="R47" s="177"/>
      <c r="S47" s="178"/>
      <c r="T47" s="177"/>
      <c r="U47" s="178"/>
      <c r="V47" s="177"/>
      <c r="W47" s="178"/>
      <c r="X47" s="177"/>
      <c r="Y47" s="178"/>
      <c r="Z47" s="177"/>
      <c r="AA47" s="178"/>
      <c r="AB47" s="177"/>
      <c r="AC47" s="178"/>
      <c r="AD47" s="177">
        <v>593</v>
      </c>
      <c r="AE47" s="178"/>
    </row>
    <row r="48" spans="1:31" s="175" customFormat="1" ht="15.75" thickBot="1">
      <c r="A48" s="187" t="s">
        <v>243</v>
      </c>
      <c r="B48" s="181"/>
      <c r="C48" s="182"/>
      <c r="D48" s="181">
        <v>630</v>
      </c>
      <c r="E48" s="182"/>
      <c r="F48" s="181"/>
      <c r="G48" s="182"/>
      <c r="H48" s="181"/>
      <c r="I48" s="182"/>
      <c r="J48" s="181"/>
      <c r="K48" s="182"/>
      <c r="L48" s="256">
        <v>699</v>
      </c>
      <c r="M48" s="257"/>
      <c r="N48" s="181"/>
      <c r="O48" s="182"/>
      <c r="P48" s="181">
        <v>634</v>
      </c>
      <c r="Q48" s="182"/>
      <c r="R48" s="181"/>
      <c r="S48" s="182"/>
      <c r="T48" s="181"/>
      <c r="U48" s="182"/>
      <c r="V48" s="181"/>
      <c r="W48" s="182"/>
      <c r="X48" s="181"/>
      <c r="Y48" s="182"/>
      <c r="Z48" s="181"/>
      <c r="AA48" s="182"/>
      <c r="AB48" s="181"/>
      <c r="AC48" s="182"/>
      <c r="AD48" s="181"/>
      <c r="AE48" s="182"/>
    </row>
    <row r="49" spans="1:31" s="184" customFormat="1" ht="16.5" thickBot="1">
      <c r="A49" s="183" t="s">
        <v>244</v>
      </c>
      <c r="B49" s="193">
        <f>SUM(B29:C48)</f>
        <v>1268</v>
      </c>
      <c r="C49" s="194"/>
      <c r="D49" s="193">
        <f>SUM(D29:E48)</f>
        <v>5862</v>
      </c>
      <c r="E49" s="194"/>
      <c r="F49" s="193">
        <f>SUM(F29:G48)</f>
        <v>1143</v>
      </c>
      <c r="G49" s="194"/>
      <c r="H49" s="193">
        <f>SUM(H29:I48)</f>
        <v>830</v>
      </c>
      <c r="I49" s="194"/>
      <c r="J49" s="193">
        <f>SUM(J29:K48)</f>
        <v>636</v>
      </c>
      <c r="K49" s="194"/>
      <c r="L49" s="195">
        <f>SUM(L29:M48)</f>
        <v>8489</v>
      </c>
      <c r="M49" s="196"/>
      <c r="N49" s="193">
        <f>SUM(N29:O48)</f>
        <v>1887</v>
      </c>
      <c r="O49" s="194"/>
      <c r="P49" s="193">
        <f>SUM(P29:Q48)</f>
        <v>3373</v>
      </c>
      <c r="Q49" s="194"/>
      <c r="R49" s="193">
        <f>SUM(R29:S48)</f>
        <v>1608</v>
      </c>
      <c r="S49" s="194"/>
      <c r="T49" s="193">
        <f>SUM(T29:U48)</f>
        <v>0</v>
      </c>
      <c r="U49" s="194"/>
      <c r="V49" s="193">
        <f>SUM(V29:W48)</f>
        <v>0</v>
      </c>
      <c r="W49" s="194"/>
      <c r="X49" s="193">
        <f>SUM(X29:Y48)</f>
        <v>0</v>
      </c>
      <c r="Y49" s="194"/>
      <c r="Z49" s="193">
        <f>SUM(Z29:AA48)</f>
        <v>0</v>
      </c>
      <c r="AA49" s="194"/>
      <c r="AB49" s="193">
        <f>SUM(AB29:AC48)</f>
        <v>1314</v>
      </c>
      <c r="AC49" s="194"/>
      <c r="AD49" s="193">
        <f>SUM(AD29:AE48)</f>
        <v>2928</v>
      </c>
      <c r="AE49" s="194"/>
    </row>
    <row r="50" spans="1:31" s="184" customFormat="1" ht="16.5" thickBot="1">
      <c r="A50" s="185" t="s">
        <v>245</v>
      </c>
      <c r="B50" s="193">
        <f>RANK(B49,$B49:$AE49,0)</f>
        <v>8</v>
      </c>
      <c r="C50" s="194"/>
      <c r="D50" s="193">
        <f>RANK(D49,$B49:$AE49,0)</f>
        <v>2</v>
      </c>
      <c r="E50" s="194"/>
      <c r="F50" s="193">
        <f>RANK(F49,$B49:$AE49,0)</f>
        <v>9</v>
      </c>
      <c r="G50" s="194"/>
      <c r="H50" s="193">
        <f>RANK(H49,$B49:$AE49,0)</f>
        <v>10</v>
      </c>
      <c r="I50" s="194"/>
      <c r="J50" s="193">
        <f>RANK(J49,$B49:$AE49,0)</f>
        <v>11</v>
      </c>
      <c r="K50" s="194"/>
      <c r="L50" s="195">
        <f>RANK(L49,$B49:$AE49,0)</f>
        <v>1</v>
      </c>
      <c r="M50" s="196"/>
      <c r="N50" s="193">
        <f>RANK(N49,$B49:$AE49,0)</f>
        <v>5</v>
      </c>
      <c r="O50" s="194"/>
      <c r="P50" s="193">
        <f>RANK(P49,$B49:$AE49,0)</f>
        <v>3</v>
      </c>
      <c r="Q50" s="194"/>
      <c r="R50" s="193">
        <f>RANK(R49,$B49:$AE49,0)</f>
        <v>6</v>
      </c>
      <c r="S50" s="194"/>
      <c r="T50" s="193">
        <f>RANK(T49,$B49:$AE49,0)</f>
        <v>12</v>
      </c>
      <c r="U50" s="194"/>
      <c r="V50" s="193">
        <f>RANK(V49,$B49:$AE49,0)</f>
        <v>12</v>
      </c>
      <c r="W50" s="194"/>
      <c r="X50" s="193">
        <f>RANK(X49,$B49:$AE49,0)</f>
        <v>12</v>
      </c>
      <c r="Y50" s="194"/>
      <c r="Z50" s="193">
        <f>RANK(Z49,$B49:$AE49,0)</f>
        <v>12</v>
      </c>
      <c r="AA50" s="194"/>
      <c r="AB50" s="193">
        <f>RANK(AB49,$B49:$AE49,0)</f>
        <v>7</v>
      </c>
      <c r="AC50" s="194"/>
      <c r="AD50" s="193">
        <f>RANK(AD49,$B49:$AE49,0)</f>
        <v>4</v>
      </c>
      <c r="AE50" s="194"/>
    </row>
    <row r="52" spans="1:31" s="170" customFormat="1" ht="21" customHeight="1" thickBot="1">
      <c r="A52" s="168" t="s">
        <v>256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  <row r="53" spans="2:31" ht="15.75" thickBot="1">
      <c r="B53" s="191" t="s">
        <v>217</v>
      </c>
      <c r="C53" s="192"/>
      <c r="D53" s="191" t="s">
        <v>171</v>
      </c>
      <c r="E53" s="192"/>
      <c r="F53" s="191" t="s">
        <v>247</v>
      </c>
      <c r="G53" s="192"/>
      <c r="H53" s="191" t="s">
        <v>218</v>
      </c>
      <c r="I53" s="192"/>
      <c r="J53" s="191" t="s">
        <v>248</v>
      </c>
      <c r="K53" s="192"/>
      <c r="L53" s="250" t="s">
        <v>149</v>
      </c>
      <c r="M53" s="251"/>
      <c r="N53" s="191" t="s">
        <v>219</v>
      </c>
      <c r="O53" s="192"/>
      <c r="P53" s="191" t="s">
        <v>214</v>
      </c>
      <c r="Q53" s="192"/>
      <c r="R53" s="191" t="s">
        <v>220</v>
      </c>
      <c r="S53" s="192"/>
      <c r="T53" s="191" t="s">
        <v>221</v>
      </c>
      <c r="U53" s="192"/>
      <c r="V53" s="191" t="s">
        <v>222</v>
      </c>
      <c r="W53" s="192"/>
      <c r="X53" s="191" t="s">
        <v>223</v>
      </c>
      <c r="Y53" s="192"/>
      <c r="Z53" s="191" t="s">
        <v>224</v>
      </c>
      <c r="AA53" s="192"/>
      <c r="AB53" s="191" t="s">
        <v>225</v>
      </c>
      <c r="AC53" s="192"/>
      <c r="AD53" s="191" t="s">
        <v>226</v>
      </c>
      <c r="AE53" s="192"/>
    </row>
    <row r="54" spans="1:31" ht="15.75" thickBot="1">
      <c r="A54" s="189" t="s">
        <v>257</v>
      </c>
      <c r="B54" s="197">
        <f>B23</f>
        <v>1381</v>
      </c>
      <c r="C54" s="198"/>
      <c r="D54" s="197">
        <f>D23</f>
        <v>3506</v>
      </c>
      <c r="E54" s="198"/>
      <c r="F54" s="197">
        <f>F23</f>
        <v>0</v>
      </c>
      <c r="G54" s="198"/>
      <c r="H54" s="197">
        <f>H23</f>
        <v>1648</v>
      </c>
      <c r="I54" s="198"/>
      <c r="J54" s="197">
        <f>J23</f>
        <v>0</v>
      </c>
      <c r="K54" s="198"/>
      <c r="L54" s="258">
        <f>L23</f>
        <v>10258</v>
      </c>
      <c r="M54" s="259"/>
      <c r="N54" s="197">
        <f>N23</f>
        <v>3211</v>
      </c>
      <c r="O54" s="198"/>
      <c r="P54" s="197">
        <f>P23</f>
        <v>1905</v>
      </c>
      <c r="Q54" s="198"/>
      <c r="R54" s="197">
        <f>R23</f>
        <v>1748</v>
      </c>
      <c r="S54" s="198"/>
      <c r="T54" s="197">
        <f>T23</f>
        <v>1001</v>
      </c>
      <c r="U54" s="198"/>
      <c r="V54" s="197">
        <f>V23</f>
        <v>1952</v>
      </c>
      <c r="W54" s="198"/>
      <c r="X54" s="197">
        <f>X23</f>
        <v>3692</v>
      </c>
      <c r="Y54" s="198"/>
      <c r="Z54" s="197">
        <f>Z23</f>
        <v>1668</v>
      </c>
      <c r="AA54" s="198"/>
      <c r="AB54" s="197">
        <f>AB23</f>
        <v>2336</v>
      </c>
      <c r="AC54" s="198"/>
      <c r="AD54" s="197">
        <f>AD23</f>
        <v>3348</v>
      </c>
      <c r="AE54" s="198"/>
    </row>
    <row r="55" spans="1:31" ht="18" customHeight="1" thickBot="1">
      <c r="A55" s="190" t="s">
        <v>258</v>
      </c>
      <c r="B55" s="197">
        <f>B49</f>
        <v>1268</v>
      </c>
      <c r="C55" s="198"/>
      <c r="D55" s="197">
        <f>D49</f>
        <v>5862</v>
      </c>
      <c r="E55" s="198"/>
      <c r="F55" s="197">
        <f>F49</f>
        <v>1143</v>
      </c>
      <c r="G55" s="198"/>
      <c r="H55" s="197">
        <f>H49</f>
        <v>830</v>
      </c>
      <c r="I55" s="198"/>
      <c r="J55" s="197">
        <f>J49</f>
        <v>636</v>
      </c>
      <c r="K55" s="198"/>
      <c r="L55" s="258">
        <f>L49</f>
        <v>8489</v>
      </c>
      <c r="M55" s="259"/>
      <c r="N55" s="197">
        <f>N49</f>
        <v>1887</v>
      </c>
      <c r="O55" s="198"/>
      <c r="P55" s="197">
        <f>P49</f>
        <v>3373</v>
      </c>
      <c r="Q55" s="198"/>
      <c r="R55" s="197">
        <f>R49</f>
        <v>1608</v>
      </c>
      <c r="S55" s="198"/>
      <c r="T55" s="197">
        <f>T49</f>
        <v>0</v>
      </c>
      <c r="U55" s="198"/>
      <c r="V55" s="197">
        <f>V49</f>
        <v>0</v>
      </c>
      <c r="W55" s="198"/>
      <c r="X55" s="197">
        <f>X49</f>
        <v>0</v>
      </c>
      <c r="Y55" s="198"/>
      <c r="Z55" s="197">
        <f>Z49</f>
        <v>0</v>
      </c>
      <c r="AA55" s="198"/>
      <c r="AB55" s="197">
        <f>AB49</f>
        <v>1314</v>
      </c>
      <c r="AC55" s="198"/>
      <c r="AD55" s="197">
        <f>AD49</f>
        <v>2928</v>
      </c>
      <c r="AE55" s="198"/>
    </row>
    <row r="56" spans="1:31" s="184" customFormat="1" ht="16.5" thickBot="1">
      <c r="A56" s="183" t="s">
        <v>244</v>
      </c>
      <c r="B56" s="193">
        <f>SUM(B54:C55)</f>
        <v>2649</v>
      </c>
      <c r="C56" s="194"/>
      <c r="D56" s="193">
        <f>SUM(D54:E55)</f>
        <v>9368</v>
      </c>
      <c r="E56" s="194"/>
      <c r="F56" s="193">
        <f>SUM(F54:G55)</f>
        <v>1143</v>
      </c>
      <c r="G56" s="194"/>
      <c r="H56" s="193">
        <f>SUM(H54:I55)</f>
        <v>2478</v>
      </c>
      <c r="I56" s="194"/>
      <c r="J56" s="193">
        <f>SUM(J54:K55)</f>
        <v>636</v>
      </c>
      <c r="K56" s="194"/>
      <c r="L56" s="195">
        <f>SUM(L54:M55)</f>
        <v>18747</v>
      </c>
      <c r="M56" s="196"/>
      <c r="N56" s="193">
        <f>SUM(N54:O55)</f>
        <v>5098</v>
      </c>
      <c r="O56" s="194"/>
      <c r="P56" s="193">
        <f>SUM(P54:Q55)</f>
        <v>5278</v>
      </c>
      <c r="Q56" s="194"/>
      <c r="R56" s="193">
        <f>SUM(R54:S55)</f>
        <v>3356</v>
      </c>
      <c r="S56" s="194"/>
      <c r="T56" s="193">
        <f>SUM(T54:U55)</f>
        <v>1001</v>
      </c>
      <c r="U56" s="194"/>
      <c r="V56" s="193">
        <f>SUM(V54:W55)</f>
        <v>1952</v>
      </c>
      <c r="W56" s="194"/>
      <c r="X56" s="193">
        <f>SUM(X54:Y55)</f>
        <v>3692</v>
      </c>
      <c r="Y56" s="194"/>
      <c r="Z56" s="193">
        <f>SUM(Z54:AA55)</f>
        <v>1668</v>
      </c>
      <c r="AA56" s="194"/>
      <c r="AB56" s="193">
        <f>SUM(AB54:AC55)</f>
        <v>3650</v>
      </c>
      <c r="AC56" s="194"/>
      <c r="AD56" s="193">
        <f>SUM(AD54:AE55)</f>
        <v>6276</v>
      </c>
      <c r="AE56" s="194"/>
    </row>
    <row r="57" spans="1:31" s="184" customFormat="1" ht="16.5" thickBot="1">
      <c r="A57" s="185" t="s">
        <v>245</v>
      </c>
      <c r="B57" s="193">
        <f>RANK(B56,$B56:$AE56,0)</f>
        <v>9</v>
      </c>
      <c r="C57" s="194"/>
      <c r="D57" s="193">
        <f>RANK(D56,$B56:$AE56,0)</f>
        <v>2</v>
      </c>
      <c r="E57" s="194"/>
      <c r="F57" s="193">
        <f>RANK(F56,$B56:$AE56,0)</f>
        <v>13</v>
      </c>
      <c r="G57" s="194"/>
      <c r="H57" s="193">
        <f>RANK(H56,$B56:$AE56,0)</f>
        <v>10</v>
      </c>
      <c r="I57" s="194"/>
      <c r="J57" s="193">
        <f>RANK(J56,$B56:$AE56,0)</f>
        <v>15</v>
      </c>
      <c r="K57" s="194"/>
      <c r="L57" s="195">
        <f>RANK(L56,$B56:$AE56,0)</f>
        <v>1</v>
      </c>
      <c r="M57" s="196"/>
      <c r="N57" s="193">
        <f>RANK(N56,$B56:$AE56,0)</f>
        <v>5</v>
      </c>
      <c r="O57" s="194"/>
      <c r="P57" s="193">
        <f>RANK(P56,$B56:$AE56,0)</f>
        <v>4</v>
      </c>
      <c r="Q57" s="194"/>
      <c r="R57" s="193">
        <f>RANK(R56,$B56:$AE56,0)</f>
        <v>8</v>
      </c>
      <c r="S57" s="194"/>
      <c r="T57" s="193">
        <f>RANK(T56,$B56:$AE56,0)</f>
        <v>14</v>
      </c>
      <c r="U57" s="194"/>
      <c r="V57" s="193">
        <f>RANK(V56,$B56:$AE56,0)</f>
        <v>11</v>
      </c>
      <c r="W57" s="194"/>
      <c r="X57" s="193">
        <f>RANK(X56,$B56:$AE56,0)</f>
        <v>6</v>
      </c>
      <c r="Y57" s="194"/>
      <c r="Z57" s="193">
        <f>RANK(Z56,$B56:$AE56,0)</f>
        <v>12</v>
      </c>
      <c r="AA57" s="194"/>
      <c r="AB57" s="193">
        <f>RANK(AB56,$B56:$AE56,0)</f>
        <v>7</v>
      </c>
      <c r="AC57" s="194"/>
      <c r="AD57" s="193">
        <f>RANK(AD56,$B56:$AE56,0)</f>
        <v>3</v>
      </c>
      <c r="AE57" s="194"/>
    </row>
  </sheetData>
  <sheetProtection/>
  <mergeCells count="165">
    <mergeCell ref="AD57:AE57"/>
    <mergeCell ref="R57:S57"/>
    <mergeCell ref="T57:U57"/>
    <mergeCell ref="V57:W57"/>
    <mergeCell ref="X57:Y57"/>
    <mergeCell ref="Z57:AA57"/>
    <mergeCell ref="AB57:AC57"/>
    <mergeCell ref="AB56:AC56"/>
    <mergeCell ref="AD56:AE56"/>
    <mergeCell ref="B57:C57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T56:U56"/>
    <mergeCell ref="V56:W56"/>
    <mergeCell ref="X56:Y56"/>
    <mergeCell ref="Z56:AA56"/>
    <mergeCell ref="Z55:AA55"/>
    <mergeCell ref="AB55:AC55"/>
    <mergeCell ref="AD55:AE55"/>
    <mergeCell ref="B56:C56"/>
    <mergeCell ref="D56:E56"/>
    <mergeCell ref="F56:G56"/>
    <mergeCell ref="H56:I56"/>
    <mergeCell ref="J56:K56"/>
    <mergeCell ref="L56:M56"/>
    <mergeCell ref="N56:O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Z54:AA54"/>
    <mergeCell ref="AB54:AC54"/>
    <mergeCell ref="AD54:AE54"/>
    <mergeCell ref="AD53:AE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R53:S53"/>
    <mergeCell ref="T53:U53"/>
    <mergeCell ref="V53:W53"/>
    <mergeCell ref="X53:Y53"/>
    <mergeCell ref="Z53:AA53"/>
    <mergeCell ref="AB53:AC53"/>
    <mergeCell ref="AB50:AC50"/>
    <mergeCell ref="AD50:AE50"/>
    <mergeCell ref="B53:C53"/>
    <mergeCell ref="D53:E53"/>
    <mergeCell ref="F53:G53"/>
    <mergeCell ref="H53:I53"/>
    <mergeCell ref="J53:K53"/>
    <mergeCell ref="L53:M53"/>
    <mergeCell ref="N53:O53"/>
    <mergeCell ref="P53:Q53"/>
    <mergeCell ref="P50:Q50"/>
    <mergeCell ref="R50:S50"/>
    <mergeCell ref="T50:U50"/>
    <mergeCell ref="V50:W50"/>
    <mergeCell ref="X50:Y50"/>
    <mergeCell ref="Z50:AA50"/>
    <mergeCell ref="Z49:AA49"/>
    <mergeCell ref="AB49:AC49"/>
    <mergeCell ref="AD49:AE49"/>
    <mergeCell ref="B50:C50"/>
    <mergeCell ref="D50:E50"/>
    <mergeCell ref="F50:G50"/>
    <mergeCell ref="H50:I50"/>
    <mergeCell ref="J50:K50"/>
    <mergeCell ref="L50:M50"/>
    <mergeCell ref="N50:O50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T28:U28"/>
    <mergeCell ref="V28:W28"/>
    <mergeCell ref="X28:Y28"/>
    <mergeCell ref="Z28:AA28"/>
    <mergeCell ref="AB28:AC28"/>
    <mergeCell ref="AD28:AE28"/>
    <mergeCell ref="AD24:AE24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R24:S24"/>
    <mergeCell ref="T24:U24"/>
    <mergeCell ref="V24:W24"/>
    <mergeCell ref="X24:Y24"/>
    <mergeCell ref="Z24:AA24"/>
    <mergeCell ref="AB24:AC24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P24:Q24"/>
    <mergeCell ref="P23:Q23"/>
    <mergeCell ref="R23:S23"/>
    <mergeCell ref="T23:U23"/>
    <mergeCell ref="V23:W23"/>
    <mergeCell ref="X23:Y23"/>
    <mergeCell ref="Z23:AA23"/>
    <mergeCell ref="Z2:AA2"/>
    <mergeCell ref="AB2:AC2"/>
    <mergeCell ref="AD2:AE2"/>
    <mergeCell ref="B23:C23"/>
    <mergeCell ref="D23:E23"/>
    <mergeCell ref="F23:G23"/>
    <mergeCell ref="H23:I23"/>
    <mergeCell ref="J23:K23"/>
    <mergeCell ref="L23:M23"/>
    <mergeCell ref="N23:O23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conditionalFormatting sqref="A57:IV57">
    <cfRule type="top10" priority="2" dxfId="2" rank="3" bottom="1"/>
  </conditionalFormatting>
  <conditionalFormatting sqref="B50:AE50 B24:AE24">
    <cfRule type="cellIs" priority="1" dxfId="2" operator="lessThan">
      <formula>4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Blondie</dc:creator>
  <cp:keywords/>
  <dc:description/>
  <cp:lastModifiedBy>profile</cp:lastModifiedBy>
  <cp:lastPrinted>2017-04-28T08:01:44Z</cp:lastPrinted>
  <dcterms:created xsi:type="dcterms:W3CDTF">2017-04-27T18:21:38Z</dcterms:created>
  <dcterms:modified xsi:type="dcterms:W3CDTF">2017-04-28T08:27:39Z</dcterms:modified>
  <cp:category/>
  <cp:version/>
  <cp:contentType/>
  <cp:contentStatus/>
</cp:coreProperties>
</file>